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3195 - Villa Bellevue - EVIAN - LI2C\CONSULTATION\"/>
    </mc:Choice>
  </mc:AlternateContent>
  <xr:revisionPtr revIDLastSave="0" documentId="8_{5226463B-86FB-4CBA-8D01-0AAE3F81ADDB}" xr6:coauthVersionLast="47" xr6:coauthVersionMax="47" xr10:uidLastSave="{00000000-0000-0000-0000-000000000000}"/>
  <workbookProtection workbookAlgorithmName="SHA-512" workbookHashValue="cRG0M0y38Yc73b0Xezbf8TS1KR2bTi3MpIpctFvHduqpDR8rYRtKfzxUUZmF/H+3660KRgXh2WacfvQFrjaKfg==" workbookSaltValue="aNRNXhP0vQJpf8vTHXF3iQ==" workbookSpinCount="100000" lockStructure="1"/>
  <bookViews>
    <workbookView xWindow="-23808" yWindow="972" windowWidth="15012" windowHeight="11328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7" i="1" l="1"/>
  <c r="I103" i="1"/>
  <c r="H103" i="1"/>
  <c r="L97" i="1"/>
  <c r="K97" i="1"/>
  <c r="M97" i="1" s="1"/>
  <c r="H97" i="1"/>
  <c r="L92" i="1"/>
  <c r="K92" i="1"/>
  <c r="M92" i="1" s="1"/>
  <c r="H92" i="1"/>
  <c r="L87" i="1"/>
  <c r="K87" i="1"/>
  <c r="M87" i="1" s="1"/>
  <c r="H87" i="1"/>
  <c r="L80" i="1"/>
  <c r="K80" i="1"/>
  <c r="M80" i="1" s="1"/>
  <c r="H80" i="1"/>
  <c r="L75" i="1"/>
  <c r="K75" i="1"/>
  <c r="M75" i="1" s="1"/>
  <c r="H75" i="1"/>
  <c r="L70" i="1"/>
  <c r="K70" i="1"/>
  <c r="M70" i="1" s="1"/>
  <c r="H70" i="1"/>
  <c r="L65" i="1"/>
  <c r="K65" i="1"/>
  <c r="M65" i="1" s="1"/>
  <c r="H65" i="1"/>
  <c r="L60" i="1"/>
  <c r="K60" i="1"/>
  <c r="M60" i="1" s="1"/>
  <c r="H60" i="1"/>
  <c r="L53" i="1"/>
  <c r="K53" i="1"/>
  <c r="M53" i="1" s="1"/>
  <c r="H53" i="1"/>
  <c r="L48" i="1"/>
  <c r="K48" i="1"/>
  <c r="M48" i="1" s="1"/>
  <c r="H48" i="1"/>
  <c r="L43" i="1"/>
  <c r="K43" i="1"/>
  <c r="M43" i="1" s="1"/>
  <c r="H43" i="1"/>
  <c r="L36" i="1"/>
  <c r="K36" i="1"/>
  <c r="M36" i="1" s="1"/>
  <c r="H36" i="1"/>
  <c r="L31" i="1"/>
  <c r="K31" i="1"/>
  <c r="M31" i="1" s="1"/>
  <c r="H31" i="1"/>
  <c r="L26" i="1"/>
  <c r="K26" i="1"/>
  <c r="M26" i="1" s="1"/>
  <c r="H26" i="1"/>
  <c r="L21" i="1"/>
  <c r="K21" i="1"/>
  <c r="M21" i="1" s="1"/>
  <c r="H21" i="1"/>
  <c r="L16" i="1"/>
  <c r="K16" i="1"/>
  <c r="M16" i="1" s="1"/>
  <c r="H16" i="1"/>
  <c r="I12" i="1"/>
  <c r="H12" i="1"/>
  <c r="L10" i="1"/>
  <c r="K10" i="1"/>
  <c r="M10" i="1" s="1"/>
  <c r="H10" i="1"/>
  <c r="L8" i="1"/>
  <c r="K8" i="1"/>
  <c r="M8" i="1" s="1"/>
  <c r="H8" i="1"/>
  <c r="J2" i="1"/>
  <c r="C25" i="2"/>
  <c r="C23" i="2"/>
  <c r="C21" i="2"/>
  <c r="C12" i="2"/>
  <c r="E77" i="2"/>
  <c r="E75" i="2"/>
  <c r="E71" i="2"/>
  <c r="E73" i="2"/>
  <c r="C52" i="2"/>
  <c r="C48" i="2"/>
  <c r="J1" i="1"/>
  <c r="B1" i="1"/>
  <c r="H108" i="1" l="1"/>
  <c r="H109" i="1" s="1"/>
</calcChain>
</file>

<file path=xl/sharedStrings.xml><?xml version="1.0" encoding="utf-8"?>
<sst xmlns="http://schemas.openxmlformats.org/spreadsheetml/2006/main" count="297" uniqueCount="114">
  <si>
    <t>Dossier</t>
  </si>
  <si>
    <t>Date</t>
  </si>
  <si>
    <t>Indice</t>
  </si>
  <si>
    <t>Unité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</si>
  <si>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</si>
  <si>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</si>
  <si>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</si>
  <si>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</si>
  <si>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</si>
  <si>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</si>
  <si>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</si>
  <si>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</si>
  <si>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</si>
  <si>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</si>
  <si>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</si>
  <si>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</si>
  <si>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</si>
  <si>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</si>
  <si>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</si>
  <si>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</si>
  <si>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</si>
  <si>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</si>
  <si>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</si>
  <si>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</si>
  <si>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</si>
  <si>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</si>
  <si>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</si>
  <si>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</si>
  <si>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</si>
  <si>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</si>
  <si>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</si>
  <si>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</si>
  <si>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</si>
  <si>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</si>
  <si>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</si>
  <si>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</si>
  <si>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</si>
  <si>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</si>
  <si>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</si>
  <si>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</si>
  <si>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</si>
  <si>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Qté DQE</t>
  </si>
  <si>
    <t>Qté Entr.</t>
  </si>
  <si>
    <t>Variante
Option</t>
  </si>
  <si>
    <t/>
  </si>
  <si>
    <t>2</t>
  </si>
  <si>
    <t>Lot n°12</t>
  </si>
  <si>
    <t>ELECTRICITE - COURANTS FORTS FAIBLES - CHAUFFAGE</t>
  </si>
  <si>
    <t>6</t>
  </si>
  <si>
    <t>1</t>
  </si>
  <si>
    <t>Préparation</t>
  </si>
  <si>
    <t>9</t>
  </si>
  <si>
    <t>1.1</t>
  </si>
  <si>
    <t>Installation du chantier</t>
  </si>
  <si>
    <t>FT</t>
  </si>
  <si>
    <t>9.&amp;</t>
  </si>
  <si>
    <t>1.2</t>
  </si>
  <si>
    <t>Mise en sécurité</t>
  </si>
  <si>
    <t>6.&amp;</t>
  </si>
  <si>
    <t>Total du sous-chapitre Préparation</t>
  </si>
  <si>
    <t>Courant Fort-Faible</t>
  </si>
  <si>
    <t>8</t>
  </si>
  <si>
    <t>2.1</t>
  </si>
  <si>
    <t>Dépose</t>
  </si>
  <si>
    <t>2.1.1</t>
  </si>
  <si>
    <t>Point d'éclairage</t>
  </si>
  <si>
    <t>U</t>
  </si>
  <si>
    <t>L</t>
  </si>
  <si>
    <t>Localisation : Log04</t>
  </si>
  <si>
    <t>Localisation : Log05</t>
  </si>
  <si>
    <t>Localisation : Log06</t>
  </si>
  <si>
    <t>2.1.2</t>
  </si>
  <si>
    <t>Prise 16A+T</t>
  </si>
  <si>
    <t>2.1.3</t>
  </si>
  <si>
    <t>Prise RJ 45</t>
  </si>
  <si>
    <t>2.1.4</t>
  </si>
  <si>
    <t>Prise TV</t>
  </si>
  <si>
    <t>2.1.5</t>
  </si>
  <si>
    <t>Radiateur électrique</t>
  </si>
  <si>
    <t>8.&amp;</t>
  </si>
  <si>
    <t>2.2</t>
  </si>
  <si>
    <t>Dépose SdB</t>
  </si>
  <si>
    <t>2.2.1</t>
  </si>
  <si>
    <t>2.2.2</t>
  </si>
  <si>
    <t>2.2.3</t>
  </si>
  <si>
    <t>Sèche serviette</t>
  </si>
  <si>
    <t>2.3</t>
  </si>
  <si>
    <t>Pose</t>
  </si>
  <si>
    <t>2.3.1</t>
  </si>
  <si>
    <t xml:space="preserve">Point d'éclairage </t>
  </si>
  <si>
    <t>2.3.2</t>
  </si>
  <si>
    <t>2.3.3</t>
  </si>
  <si>
    <t>2.3.4</t>
  </si>
  <si>
    <t>2.3.5</t>
  </si>
  <si>
    <t>2.4</t>
  </si>
  <si>
    <t>Pose SdB</t>
  </si>
  <si>
    <t>2.4.1</t>
  </si>
  <si>
    <t>2.4.2</t>
  </si>
  <si>
    <t>2.4.3</t>
  </si>
  <si>
    <t>Total du sous-chapitre Courant Fort-Faible</t>
  </si>
  <si>
    <t>2.&amp;</t>
  </si>
  <si>
    <t>Total du lot ELECTRICITE - COURANTS FORTS FAIBLES - CHAUFFAGE</t>
  </si>
  <si>
    <t>Total HT :</t>
  </si>
  <si>
    <t>Total TVA :</t>
  </si>
  <si>
    <t>Total TTC :</t>
  </si>
  <si>
    <t xml:space="preserve">
MAITRE D'OEUVRE : 
        LI2C
        12 Avenue des Genéviers
        74200 Thonon les Bains
ECONOMISTE DE LA CONSTRUCTION : 
        LI2C
        12 Avenue des Genéviers
        74200 Thonon les Bains</t>
  </si>
  <si>
    <t xml:space="preserve">MAITRE D'OUVRAGE : 
FONTANEL PROMOTION
</t>
  </si>
  <si>
    <t>D.P.G.F.</t>
  </si>
  <si>
    <t>VILLA BELLEVUE EVIAN</t>
  </si>
  <si>
    <t>23195</t>
  </si>
  <si>
    <t>28/04/2023</t>
  </si>
  <si>
    <t>DCE</t>
  </si>
  <si>
    <t>6 boulevard Jean Jaurès</t>
  </si>
  <si>
    <t>74500 EVIAN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</si>
</sst>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/mm/yy;@"/>
  </numFmts>
  <fonts count="1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11" xfId="0" applyFont="1" applyBorder="1" applyAlignment="1">
      <alignment horizontal="left"/>
    </xf>
    <xf numFmtId="0" fontId="14" fillId="0" borderId="5" xfId="0" applyFont="1" applyBorder="1"/>
    <xf numFmtId="0" fontId="14" fillId="0" borderId="5" xfId="0" applyFont="1" applyBorder="1" applyAlignment="1">
      <alignment wrapText="1"/>
    </xf>
    <xf numFmtId="4" fontId="14" fillId="0" borderId="5" xfId="0" applyNumberFormat="1" applyFont="1" applyBorder="1" applyAlignment="1">
      <alignment horizontal="right"/>
    </xf>
    <xf numFmtId="0" fontId="15" fillId="0" borderId="5" xfId="0" applyFont="1" applyBorder="1"/>
    <xf numFmtId="10" fontId="14" fillId="0" borderId="5" xfId="0" applyNumberFormat="1" applyFont="1" applyBorder="1" applyAlignment="1">
      <alignment horizontal="right"/>
    </xf>
    <xf numFmtId="0" fontId="14" fillId="0" borderId="3" xfId="0" applyFont="1" applyBorder="1"/>
    <xf numFmtId="10" fontId="14" fillId="0" borderId="3" xfId="0" applyNumberFormat="1" applyFont="1" applyBorder="1"/>
    <xf numFmtId="0" fontId="15" fillId="0" borderId="0" xfId="0" applyFont="1"/>
    <xf numFmtId="0" fontId="14" fillId="0" borderId="0" xfId="0" applyFont="1"/>
    <xf numFmtId="0" fontId="14" fillId="0" borderId="11" xfId="0" quotePrefix="1" applyFont="1" applyBorder="1" applyAlignment="1">
      <alignment horizontal="left"/>
    </xf>
    <xf numFmtId="0" fontId="14" fillId="0" borderId="5" xfId="0" quotePrefix="1" applyFont="1" applyBorder="1"/>
    <xf numFmtId="0" fontId="14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3" fontId="6" fillId="0" borderId="5" xfId="0" applyNumberFormat="1" applyFont="1" applyBorder="1"/>
    <xf numFmtId="0" fontId="6" fillId="0" borderId="16" xfId="0" applyFont="1" applyBorder="1" applyProtection="1">
      <protection locked="0"/>
    </xf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691515</xdr:colOff>
      <xdr:row>58</xdr:row>
      <xdr:rowOff>66675</xdr:rowOff>
    </xdr:from>
    <xdr:to>
      <xdr:col>5</xdr:col>
      <xdr:colOff>916320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23EEB528-FAB6-BB55-456B-D054AA713FAF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34B80563-E7EE-4C51-A0E4-08DD630376B9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5" name="AutoShape 1">
          <a:extLst>
            <a:ext uri="{FF2B5EF4-FFF2-40B4-BE49-F238E27FC236}">
              <a16:creationId xmlns:a16="http://schemas.microsoft.com/office/drawing/2014/main" id="{73855064-4DD9-DAE6-5F15-EB1747D0891D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2B298367-41D2-46AC-9E36-ABF783F88FB9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6" name="AutoShape 2">
          <a:extLst>
            <a:ext uri="{FF2B5EF4-FFF2-40B4-BE49-F238E27FC236}">
              <a16:creationId xmlns:a16="http://schemas.microsoft.com/office/drawing/2014/main" id="{7C01216D-B239-41A2-F2FA-426900DD2A46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05722F69-6069-4CA8-81EF-2E20F9BC85C4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9"/>
  <sheetViews>
    <sheetView showGridLines="0" tabSelected="1" topLeftCell="B1" workbookViewId="0">
      <selection activeCell="F8" sqref="F8"/>
    </sheetView>
  </sheetViews>
  <sheetFormatPr baseColWidth="10" defaultRowHeight="13.2" x14ac:dyDescent="0.25"/>
  <cols>
    <col min="1" max="1" width="1.33203125" style="40" hidden="1" customWidth="1"/>
    <col min="2" max="2" width="10.6640625" style="14" customWidth="1"/>
    <col min="3" max="3" width="55.6640625" style="16" customWidth="1"/>
    <col min="4" max="4" width="5.6640625" style="14" customWidth="1"/>
    <col min="5" max="6" width="9.6640625" style="14" customWidth="1"/>
    <col min="7" max="8" width="11.44140625" style="18" customWidth="1"/>
    <col min="9" max="9" width="9" style="23" customWidth="1"/>
    <col min="10" max="10" width="9.88671875" style="42" customWidth="1"/>
    <col min="11" max="11" width="5" style="49" hidden="1" customWidth="1"/>
    <col min="12" max="12" width="5.5546875" style="50" hidden="1" customWidth="1"/>
    <col min="13" max="13" width="4.5546875" style="48" hidden="1" customWidth="1"/>
    <col min="14" max="14" width="14" style="43" customWidth="1"/>
  </cols>
  <sheetData>
    <row r="1" spans="1:14" x14ac:dyDescent="0.25">
      <c r="A1" s="71" t="s">
        <v>44</v>
      </c>
      <c r="B1" s="12" t="str">
        <f xml:space="preserve"> Paramètres!$C$5 &amp; ""</f>
        <v>VILLA BELLEVUE EVIAN</v>
      </c>
      <c r="C1" s="15"/>
      <c r="D1" s="12"/>
      <c r="E1" s="12"/>
      <c r="F1" s="12"/>
      <c r="G1" s="17"/>
      <c r="H1" s="17"/>
      <c r="I1" s="24"/>
      <c r="J1" s="46" t="str">
        <f xml:space="preserve"> Paramètres!$C$9 &amp; " " &amp; Paramètres!$C$11</f>
        <v>Lot n°12 ELECTRICITE - COURANTS FORTS FAIBLES - CHAUFFAGE</v>
      </c>
      <c r="K1" s="47"/>
      <c r="L1" s="47"/>
      <c r="M1" s="47"/>
    </row>
    <row r="2" spans="1:14" x14ac:dyDescent="0.25">
      <c r="A2" s="13"/>
      <c r="B2" s="41"/>
      <c r="C2" s="15"/>
      <c r="D2" s="12"/>
      <c r="E2" s="12"/>
      <c r="F2" s="12"/>
      <c r="G2" s="17"/>
      <c r="H2" s="17"/>
      <c r="I2" s="24"/>
      <c r="J2" s="51" t="str">
        <f xml:space="preserve"> Paramètres!$C$13</f>
        <v>28/04/2023</v>
      </c>
      <c r="K2" s="47"/>
      <c r="L2" s="47"/>
      <c r="M2" s="47"/>
    </row>
    <row r="3" spans="1:14" s="21" customFormat="1" ht="25.5" customHeight="1" x14ac:dyDescent="0.25">
      <c r="A3" s="39" t="s">
        <v>4</v>
      </c>
      <c r="B3" s="19" t="s">
        <v>29</v>
      </c>
      <c r="C3" s="19" t="s">
        <v>30</v>
      </c>
      <c r="D3" s="19" t="s">
        <v>3</v>
      </c>
      <c r="E3" s="19" t="s">
        <v>41</v>
      </c>
      <c r="F3" s="19" t="s">
        <v>42</v>
      </c>
      <c r="G3" s="20" t="s">
        <v>5</v>
      </c>
      <c r="H3" s="20" t="s">
        <v>6</v>
      </c>
      <c r="I3" s="19" t="s">
        <v>43</v>
      </c>
      <c r="J3" s="45" t="s">
        <v>7</v>
      </c>
      <c r="K3" s="22" t="s">
        <v>26</v>
      </c>
      <c r="L3" s="22" t="s">
        <v>27</v>
      </c>
      <c r="M3" s="45" t="s">
        <v>28</v>
      </c>
      <c r="N3" s="44"/>
    </row>
    <row r="4" spans="1:14" s="82" customFormat="1" ht="17.399999999999999" x14ac:dyDescent="0.3">
      <c r="A4" s="73"/>
      <c r="B4" s="74"/>
      <c r="C4" s="75"/>
      <c r="D4" s="74"/>
      <c r="E4" s="74"/>
      <c r="F4" s="74"/>
      <c r="G4" s="76"/>
      <c r="H4" s="76"/>
      <c r="I4" s="77"/>
      <c r="J4" s="78"/>
      <c r="K4" s="79"/>
      <c r="L4" s="74"/>
      <c r="M4" s="80"/>
      <c r="N4" s="81"/>
    </row>
    <row r="5" spans="1:14" s="82" customFormat="1" ht="34.799999999999997" x14ac:dyDescent="0.3">
      <c r="A5" s="83" t="s">
        <v>45</v>
      </c>
      <c r="B5" s="84" t="s">
        <v>46</v>
      </c>
      <c r="C5" s="85" t="s">
        <v>47</v>
      </c>
      <c r="D5" s="74"/>
      <c r="E5" s="74"/>
      <c r="F5" s="74"/>
      <c r="G5" s="76"/>
      <c r="H5" s="76"/>
      <c r="I5" s="77"/>
      <c r="J5" s="78"/>
      <c r="K5" s="79"/>
      <c r="L5" s="74"/>
      <c r="M5" s="80"/>
      <c r="N5" s="81"/>
    </row>
    <row r="6" spans="1:14" s="82" customFormat="1" ht="17.399999999999999" x14ac:dyDescent="0.3">
      <c r="A6" s="73"/>
      <c r="B6" s="74"/>
      <c r="C6" s="75"/>
      <c r="D6" s="74"/>
      <c r="E6" s="74"/>
      <c r="F6" s="74"/>
      <c r="G6" s="76"/>
      <c r="H6" s="76"/>
      <c r="I6" s="77"/>
      <c r="J6" s="78"/>
      <c r="K6" s="79"/>
      <c r="L6" s="74"/>
      <c r="M6" s="80"/>
      <c r="N6" s="81"/>
    </row>
    <row r="7" spans="1:14" s="95" customFormat="1" ht="12.6" thickBot="1" x14ac:dyDescent="0.3">
      <c r="A7" s="96" t="s">
        <v>48</v>
      </c>
      <c r="B7" s="97" t="s">
        <v>49</v>
      </c>
      <c r="C7" s="98" t="s">
        <v>50</v>
      </c>
      <c r="D7" s="87"/>
      <c r="E7" s="87"/>
      <c r="F7" s="87"/>
      <c r="G7" s="89"/>
      <c r="H7" s="89"/>
      <c r="I7" s="90"/>
      <c r="J7" s="91"/>
      <c r="K7" s="92"/>
      <c r="L7" s="87"/>
      <c r="M7" s="93"/>
      <c r="N7" s="94"/>
    </row>
    <row r="8" spans="1:14" ht="14.4" thickTop="1" thickBot="1" x14ac:dyDescent="0.3">
      <c r="A8" s="99" t="s">
        <v>51</v>
      </c>
      <c r="B8" s="100" t="s">
        <v>52</v>
      </c>
      <c r="C8" s="101" t="s">
        <v>53</v>
      </c>
      <c r="D8" s="100" t="s">
        <v>54</v>
      </c>
      <c r="E8" s="102">
        <v>3</v>
      </c>
      <c r="F8" s="103"/>
      <c r="G8" s="104"/>
      <c r="H8" s="18" t="str">
        <f>IF(ISBLANK(G8), "", IF(ISBLANK(F8), ROUND(E8 * ROUND(G8, 2), 2), ROUND(F8 * ROUND(G8, 2), 2)))</f>
        <v/>
      </c>
      <c r="I8" s="105" t="s">
        <v>44</v>
      </c>
      <c r="J8" s="42">
        <v>0.2</v>
      </c>
      <c r="K8" s="49" t="b">
        <f>IF(AND(COUNTIF(TAUXTVA1:TAUXTVA4, J8) = 0, J8 &lt;&gt; 0), FALSE, IF(ISBLANK(J8), FALSE, TRUE))</f>
        <v>1</v>
      </c>
      <c r="L8" s="50" t="b">
        <f>IF(AND(A8 = "9", OR(I8 = "Variante", I8 = "Option")), FALSE, TRUE)</f>
        <v>1</v>
      </c>
      <c r="M8" s="48">
        <f>IF(AND(L8 = TRUE, K8 = TRUE), J8, "")</f>
        <v>0.2</v>
      </c>
    </row>
    <row r="9" spans="1:14" ht="14.4" thickTop="1" thickBot="1" x14ac:dyDescent="0.3">
      <c r="A9" s="99" t="s">
        <v>55</v>
      </c>
    </row>
    <row r="10" spans="1:14" ht="14.4" thickTop="1" thickBot="1" x14ac:dyDescent="0.3">
      <c r="A10" s="99" t="s">
        <v>51</v>
      </c>
      <c r="B10" s="100" t="s">
        <v>56</v>
      </c>
      <c r="C10" s="101" t="s">
        <v>57</v>
      </c>
      <c r="D10" s="100" t="s">
        <v>54</v>
      </c>
      <c r="E10" s="102">
        <v>3</v>
      </c>
      <c r="F10" s="103"/>
      <c r="G10" s="104"/>
      <c r="H10" s="18" t="str">
        <f>IF(ISBLANK(G10), "", IF(ISBLANK(F10), ROUND(E10 * ROUND(G10, 2), 2), ROUND(F10 * ROUND(G10, 2), 2)))</f>
        <v/>
      </c>
      <c r="I10" s="105" t="s">
        <v>44</v>
      </c>
      <c r="J10" s="42">
        <v>0.2</v>
      </c>
      <c r="K10" s="49" t="b">
        <f>IF(AND(COUNTIF(TAUXTVA1:TAUXTVA4, J10) = 0, J10 &lt;&gt; 0), FALSE, IF(ISBLANK(J10), FALSE, TRUE))</f>
        <v>1</v>
      </c>
      <c r="L10" s="50" t="b">
        <f>IF(AND(A10 = "9", OR(I10 = "Variante", I10 = "Option")), FALSE, TRUE)</f>
        <v>1</v>
      </c>
      <c r="M10" s="48">
        <f>IF(AND(L10 = TRUE, K10 = TRUE), J10, "")</f>
        <v>0.2</v>
      </c>
    </row>
    <row r="11" spans="1:14" ht="13.8" thickTop="1" x14ac:dyDescent="0.25">
      <c r="A11" s="99" t="s">
        <v>55</v>
      </c>
    </row>
    <row r="12" spans="1:14" s="95" customFormat="1" ht="12" x14ac:dyDescent="0.25">
      <c r="A12" s="96" t="s">
        <v>58</v>
      </c>
      <c r="B12" s="97" t="s">
        <v>49</v>
      </c>
      <c r="C12" s="98" t="s">
        <v>59</v>
      </c>
      <c r="D12" s="87"/>
      <c r="E12" s="87"/>
      <c r="F12" s="87"/>
      <c r="G12" s="89"/>
      <c r="H12" s="89">
        <f>IF(COUNTIF(L7:L11, FALSE) = COUNTIF(A7:A11, "9"), SUMIF(A7:A11, "9", H7:H11), SUMIF(L7:L11, TRUE, H7:H11))</f>
        <v>0</v>
      </c>
      <c r="I12" s="23" t="str">
        <f>IF(AND(COUNTIF(A7:A11, "9") &gt; 0, COUNTIF(L7:L11, FALSE) = COUNTIF(A7:A11, "9")), "Non totalisé", "")</f>
        <v/>
      </c>
      <c r="J12" s="91"/>
      <c r="K12" s="92"/>
      <c r="L12" s="87"/>
      <c r="M12" s="93"/>
      <c r="N12" s="94"/>
    </row>
    <row r="13" spans="1:14" s="95" customFormat="1" ht="12" x14ac:dyDescent="0.25">
      <c r="A13" s="86"/>
      <c r="B13" s="87"/>
      <c r="C13" s="88"/>
      <c r="D13" s="87"/>
      <c r="E13" s="87"/>
      <c r="F13" s="87"/>
      <c r="G13" s="89"/>
      <c r="H13" s="89"/>
      <c r="I13" s="90"/>
      <c r="J13" s="91"/>
      <c r="K13" s="92"/>
      <c r="L13" s="87"/>
      <c r="M13" s="93"/>
      <c r="N13" s="94"/>
    </row>
    <row r="14" spans="1:14" s="95" customFormat="1" ht="12" x14ac:dyDescent="0.25">
      <c r="A14" s="96" t="s">
        <v>48</v>
      </c>
      <c r="B14" s="97" t="s">
        <v>45</v>
      </c>
      <c r="C14" s="98" t="s">
        <v>60</v>
      </c>
      <c r="D14" s="87"/>
      <c r="E14" s="87"/>
      <c r="F14" s="87"/>
      <c r="G14" s="89"/>
      <c r="H14" s="89"/>
      <c r="I14" s="90"/>
      <c r="J14" s="91"/>
      <c r="K14" s="92"/>
      <c r="L14" s="87"/>
      <c r="M14" s="93"/>
      <c r="N14" s="94"/>
    </row>
    <row r="15" spans="1:14" ht="13.8" thickBot="1" x14ac:dyDescent="0.3">
      <c r="A15" s="99" t="s">
        <v>61</v>
      </c>
      <c r="B15" s="100" t="s">
        <v>62</v>
      </c>
      <c r="C15" s="101" t="s">
        <v>63</v>
      </c>
    </row>
    <row r="16" spans="1:14" ht="14.4" thickTop="1" thickBot="1" x14ac:dyDescent="0.3">
      <c r="A16" s="99" t="s">
        <v>51</v>
      </c>
      <c r="B16" s="100" t="s">
        <v>64</v>
      </c>
      <c r="C16" s="101" t="s">
        <v>65</v>
      </c>
      <c r="D16" s="100" t="s">
        <v>66</v>
      </c>
      <c r="E16" s="102">
        <v>24</v>
      </c>
      <c r="F16" s="103"/>
      <c r="G16" s="104"/>
      <c r="H16" s="18" t="str">
        <f>IF(ISBLANK(G16), "", IF(ISBLANK(F16), ROUND(E16 * ROUND(G16, 2), 2), ROUND(F16 * ROUND(G16, 2), 2)))</f>
        <v/>
      </c>
      <c r="I16" s="105" t="s">
        <v>44</v>
      </c>
      <c r="J16" s="42">
        <v>0.2</v>
      </c>
      <c r="K16" s="49" t="b">
        <f>IF(AND(COUNTIF(TAUXTVA1:TAUXTVA4, J16) = 0, J16 &lt;&gt; 0), FALSE, IF(ISBLANK(J16), FALSE, TRUE))</f>
        <v>1</v>
      </c>
      <c r="L16" s="50" t="b">
        <f>IF(AND(A16 = "9", OR(I16 = "Variante", I16 = "Option")), FALSE, TRUE)</f>
        <v>1</v>
      </c>
      <c r="M16" s="48">
        <f>IF(AND(L16 = TRUE, K16 = TRUE), J16, "")</f>
        <v>0.2</v>
      </c>
    </row>
    <row r="17" spans="1:13" ht="13.8" thickTop="1" x14ac:dyDescent="0.25">
      <c r="A17" s="99" t="s">
        <v>67</v>
      </c>
      <c r="C17" s="101" t="s">
        <v>68</v>
      </c>
    </row>
    <row r="18" spans="1:13" x14ac:dyDescent="0.25">
      <c r="A18" s="99" t="s">
        <v>67</v>
      </c>
      <c r="C18" s="101" t="s">
        <v>69</v>
      </c>
    </row>
    <row r="19" spans="1:13" x14ac:dyDescent="0.25">
      <c r="A19" s="99" t="s">
        <v>67</v>
      </c>
      <c r="C19" s="101" t="s">
        <v>70</v>
      </c>
    </row>
    <row r="20" spans="1:13" ht="13.8" thickBot="1" x14ac:dyDescent="0.3">
      <c r="A20" s="99" t="s">
        <v>55</v>
      </c>
    </row>
    <row r="21" spans="1:13" ht="14.4" thickTop="1" thickBot="1" x14ac:dyDescent="0.3">
      <c r="A21" s="99" t="s">
        <v>51</v>
      </c>
      <c r="B21" s="100" t="s">
        <v>71</v>
      </c>
      <c r="C21" s="101" t="s">
        <v>72</v>
      </c>
      <c r="D21" s="100" t="s">
        <v>66</v>
      </c>
      <c r="E21" s="102">
        <v>24</v>
      </c>
      <c r="F21" s="103"/>
      <c r="G21" s="104"/>
      <c r="H21" s="18" t="str">
        <f>IF(ISBLANK(G21), "", IF(ISBLANK(F21), ROUND(E21 * ROUND(G21, 2), 2), ROUND(F21 * ROUND(G21, 2), 2)))</f>
        <v/>
      </c>
      <c r="I21" s="105" t="s">
        <v>44</v>
      </c>
      <c r="J21" s="42">
        <v>0.2</v>
      </c>
      <c r="K21" s="49" t="b">
        <f>IF(AND(COUNTIF(TAUXTVA1:TAUXTVA4, J21) = 0, J21 &lt;&gt; 0), FALSE, IF(ISBLANK(J21), FALSE, TRUE))</f>
        <v>1</v>
      </c>
      <c r="L21" s="50" t="b">
        <f>IF(AND(A21 = "9", OR(I21 = "Variante", I21 = "Option")), FALSE, TRUE)</f>
        <v>1</v>
      </c>
      <c r="M21" s="48">
        <f>IF(AND(L21 = TRUE, K21 = TRUE), J21, "")</f>
        <v>0.2</v>
      </c>
    </row>
    <row r="22" spans="1:13" ht="13.8" thickTop="1" x14ac:dyDescent="0.25">
      <c r="A22" s="99" t="s">
        <v>67</v>
      </c>
      <c r="C22" s="101" t="s">
        <v>68</v>
      </c>
    </row>
    <row r="23" spans="1:13" x14ac:dyDescent="0.25">
      <c r="A23" s="99" t="s">
        <v>67</v>
      </c>
      <c r="C23" s="101" t="s">
        <v>69</v>
      </c>
    </row>
    <row r="24" spans="1:13" x14ac:dyDescent="0.25">
      <c r="A24" s="99" t="s">
        <v>67</v>
      </c>
      <c r="C24" s="101" t="s">
        <v>70</v>
      </c>
    </row>
    <row r="25" spans="1:13" ht="13.8" thickBot="1" x14ac:dyDescent="0.3">
      <c r="A25" s="99" t="s">
        <v>55</v>
      </c>
    </row>
    <row r="26" spans="1:13" ht="14.4" thickTop="1" thickBot="1" x14ac:dyDescent="0.3">
      <c r="A26" s="99" t="s">
        <v>51</v>
      </c>
      <c r="B26" s="100" t="s">
        <v>73</v>
      </c>
      <c r="C26" s="101" t="s">
        <v>74</v>
      </c>
      <c r="D26" s="100" t="s">
        <v>66</v>
      </c>
      <c r="E26" s="102">
        <v>9</v>
      </c>
      <c r="F26" s="103"/>
      <c r="G26" s="104"/>
      <c r="H26" s="18" t="str">
        <f>IF(ISBLANK(G26), "", IF(ISBLANK(F26), ROUND(E26 * ROUND(G26, 2), 2), ROUND(F26 * ROUND(G26, 2), 2)))</f>
        <v/>
      </c>
      <c r="I26" s="105" t="s">
        <v>44</v>
      </c>
      <c r="J26" s="42">
        <v>0.2</v>
      </c>
      <c r="K26" s="49" t="b">
        <f>IF(AND(COUNTIF(TAUXTVA1:TAUXTVA4, J26) = 0, J26 &lt;&gt; 0), FALSE, IF(ISBLANK(J26), FALSE, TRUE))</f>
        <v>1</v>
      </c>
      <c r="L26" s="50" t="b">
        <f>IF(AND(A26 = "9", OR(I26 = "Variante", I26 = "Option")), FALSE, TRUE)</f>
        <v>1</v>
      </c>
      <c r="M26" s="48">
        <f>IF(AND(L26 = TRUE, K26 = TRUE), J26, "")</f>
        <v>0.2</v>
      </c>
    </row>
    <row r="27" spans="1:13" ht="13.8" thickTop="1" x14ac:dyDescent="0.25">
      <c r="A27" s="99" t="s">
        <v>67</v>
      </c>
      <c r="C27" s="101" t="s">
        <v>68</v>
      </c>
    </row>
    <row r="28" spans="1:13" x14ac:dyDescent="0.25">
      <c r="A28" s="99" t="s">
        <v>67</v>
      </c>
      <c r="C28" s="101" t="s">
        <v>69</v>
      </c>
    </row>
    <row r="29" spans="1:13" x14ac:dyDescent="0.25">
      <c r="A29" s="99" t="s">
        <v>67</v>
      </c>
      <c r="C29" s="101" t="s">
        <v>70</v>
      </c>
    </row>
    <row r="30" spans="1:13" ht="13.8" thickBot="1" x14ac:dyDescent="0.3">
      <c r="A30" s="99" t="s">
        <v>55</v>
      </c>
    </row>
    <row r="31" spans="1:13" ht="14.4" thickTop="1" thickBot="1" x14ac:dyDescent="0.3">
      <c r="A31" s="99" t="s">
        <v>51</v>
      </c>
      <c r="B31" s="100" t="s">
        <v>75</v>
      </c>
      <c r="C31" s="101" t="s">
        <v>76</v>
      </c>
      <c r="D31" s="100" t="s">
        <v>66</v>
      </c>
      <c r="E31" s="102">
        <v>4</v>
      </c>
      <c r="F31" s="103"/>
      <c r="G31" s="104"/>
      <c r="H31" s="18" t="str">
        <f>IF(ISBLANK(G31), "", IF(ISBLANK(F31), ROUND(E31 * ROUND(G31, 2), 2), ROUND(F31 * ROUND(G31, 2), 2)))</f>
        <v/>
      </c>
      <c r="I31" s="105" t="s">
        <v>44</v>
      </c>
      <c r="J31" s="42">
        <v>0.2</v>
      </c>
      <c r="K31" s="49" t="b">
        <f>IF(AND(COUNTIF(TAUXTVA1:TAUXTVA4, J31) = 0, J31 &lt;&gt; 0), FALSE, IF(ISBLANK(J31), FALSE, TRUE))</f>
        <v>1</v>
      </c>
      <c r="L31" s="50" t="b">
        <f>IF(AND(A31 = "9", OR(I31 = "Variante", I31 = "Option")), FALSE, TRUE)</f>
        <v>1</v>
      </c>
      <c r="M31" s="48">
        <f>IF(AND(L31 = TRUE, K31 = TRUE), J31, "")</f>
        <v>0.2</v>
      </c>
    </row>
    <row r="32" spans="1:13" ht="13.8" thickTop="1" x14ac:dyDescent="0.25">
      <c r="A32" s="99" t="s">
        <v>67</v>
      </c>
      <c r="C32" s="101" t="s">
        <v>68</v>
      </c>
    </row>
    <row r="33" spans="1:13" x14ac:dyDescent="0.25">
      <c r="A33" s="99" t="s">
        <v>67</v>
      </c>
      <c r="C33" s="101" t="s">
        <v>69</v>
      </c>
    </row>
    <row r="34" spans="1:13" x14ac:dyDescent="0.25">
      <c r="A34" s="99" t="s">
        <v>67</v>
      </c>
      <c r="C34" s="101" t="s">
        <v>70</v>
      </c>
    </row>
    <row r="35" spans="1:13" ht="13.8" thickBot="1" x14ac:dyDescent="0.3">
      <c r="A35" s="99" t="s">
        <v>55</v>
      </c>
    </row>
    <row r="36" spans="1:13" ht="14.4" thickTop="1" thickBot="1" x14ac:dyDescent="0.3">
      <c r="A36" s="99" t="s">
        <v>51</v>
      </c>
      <c r="B36" s="100" t="s">
        <v>77</v>
      </c>
      <c r="C36" s="101" t="s">
        <v>78</v>
      </c>
      <c r="D36" s="100" t="s">
        <v>66</v>
      </c>
      <c r="E36" s="102">
        <v>8</v>
      </c>
      <c r="F36" s="103"/>
      <c r="G36" s="104"/>
      <c r="H36" s="18" t="str">
        <f>IF(ISBLANK(G36), "", IF(ISBLANK(F36), ROUND(E36 * ROUND(G36, 2), 2), ROUND(F36 * ROUND(G36, 2), 2)))</f>
        <v/>
      </c>
      <c r="I36" s="105" t="s">
        <v>44</v>
      </c>
      <c r="J36" s="42">
        <v>0.2</v>
      </c>
      <c r="K36" s="49" t="b">
        <f>IF(AND(COUNTIF(TAUXTVA1:TAUXTVA4, J36) = 0, J36 &lt;&gt; 0), FALSE, IF(ISBLANK(J36), FALSE, TRUE))</f>
        <v>1</v>
      </c>
      <c r="L36" s="50" t="b">
        <f>IF(AND(A36 = "9", OR(I36 = "Variante", I36 = "Option")), FALSE, TRUE)</f>
        <v>1</v>
      </c>
      <c r="M36" s="48">
        <f>IF(AND(L36 = TRUE, K36 = TRUE), J36, "")</f>
        <v>0.2</v>
      </c>
    </row>
    <row r="37" spans="1:13" ht="13.8" thickTop="1" x14ac:dyDescent="0.25">
      <c r="A37" s="99" t="s">
        <v>67</v>
      </c>
      <c r="C37" s="101" t="s">
        <v>68</v>
      </c>
    </row>
    <row r="38" spans="1:13" x14ac:dyDescent="0.25">
      <c r="A38" s="99" t="s">
        <v>67</v>
      </c>
      <c r="C38" s="101" t="s">
        <v>69</v>
      </c>
    </row>
    <row r="39" spans="1:13" x14ac:dyDescent="0.25">
      <c r="A39" s="99" t="s">
        <v>67</v>
      </c>
      <c r="C39" s="101" t="s">
        <v>70</v>
      </c>
    </row>
    <row r="40" spans="1:13" x14ac:dyDescent="0.25">
      <c r="A40" s="99" t="s">
        <v>55</v>
      </c>
    </row>
    <row r="41" spans="1:13" x14ac:dyDescent="0.25">
      <c r="A41" s="99" t="s">
        <v>79</v>
      </c>
    </row>
    <row r="42" spans="1:13" ht="13.8" thickBot="1" x14ac:dyDescent="0.3">
      <c r="A42" s="99" t="s">
        <v>61</v>
      </c>
      <c r="B42" s="100" t="s">
        <v>80</v>
      </c>
      <c r="C42" s="101" t="s">
        <v>81</v>
      </c>
    </row>
    <row r="43" spans="1:13" ht="14.4" thickTop="1" thickBot="1" x14ac:dyDescent="0.3">
      <c r="A43" s="99" t="s">
        <v>51</v>
      </c>
      <c r="B43" s="100" t="s">
        <v>82</v>
      </c>
      <c r="C43" s="101" t="s">
        <v>65</v>
      </c>
      <c r="D43" s="100" t="s">
        <v>66</v>
      </c>
      <c r="E43" s="102">
        <v>8</v>
      </c>
      <c r="F43" s="103"/>
      <c r="G43" s="104"/>
      <c r="H43" s="18" t="str">
        <f>IF(ISBLANK(G43), "", IF(ISBLANK(F43), ROUND(E43 * ROUND(G43, 2), 2), ROUND(F43 * ROUND(G43, 2), 2)))</f>
        <v/>
      </c>
      <c r="I43" s="105" t="s">
        <v>44</v>
      </c>
      <c r="J43" s="42">
        <v>0.2</v>
      </c>
      <c r="K43" s="49" t="b">
        <f>IF(AND(COUNTIF(TAUXTVA1:TAUXTVA4, J43) = 0, J43 &lt;&gt; 0), FALSE, IF(ISBLANK(J43), FALSE, TRUE))</f>
        <v>1</v>
      </c>
      <c r="L43" s="50" t="b">
        <f>IF(AND(A43 = "9", OR(I43 = "Variante", I43 = "Option")), FALSE, TRUE)</f>
        <v>1</v>
      </c>
      <c r="M43" s="48">
        <f>IF(AND(L43 = TRUE, K43 = TRUE), J43, "")</f>
        <v>0.2</v>
      </c>
    </row>
    <row r="44" spans="1:13" ht="13.8" thickTop="1" x14ac:dyDescent="0.25">
      <c r="A44" s="99" t="s">
        <v>67</v>
      </c>
      <c r="C44" s="101" t="s">
        <v>68</v>
      </c>
    </row>
    <row r="45" spans="1:13" x14ac:dyDescent="0.25">
      <c r="A45" s="99" t="s">
        <v>67</v>
      </c>
      <c r="C45" s="101" t="s">
        <v>69</v>
      </c>
    </row>
    <row r="46" spans="1:13" x14ac:dyDescent="0.25">
      <c r="A46" s="99" t="s">
        <v>67</v>
      </c>
      <c r="C46" s="101" t="s">
        <v>70</v>
      </c>
    </row>
    <row r="47" spans="1:13" ht="13.8" thickBot="1" x14ac:dyDescent="0.3">
      <c r="A47" s="99" t="s">
        <v>55</v>
      </c>
    </row>
    <row r="48" spans="1:13" ht="14.4" thickTop="1" thickBot="1" x14ac:dyDescent="0.3">
      <c r="A48" s="99" t="s">
        <v>51</v>
      </c>
      <c r="B48" s="100" t="s">
        <v>83</v>
      </c>
      <c r="C48" s="101" t="s">
        <v>72</v>
      </c>
      <c r="D48" s="100" t="s">
        <v>66</v>
      </c>
      <c r="E48" s="102">
        <v>8</v>
      </c>
      <c r="F48" s="103"/>
      <c r="G48" s="104"/>
      <c r="H48" s="18" t="str">
        <f>IF(ISBLANK(G48), "", IF(ISBLANK(F48), ROUND(E48 * ROUND(G48, 2), 2), ROUND(F48 * ROUND(G48, 2), 2)))</f>
        <v/>
      </c>
      <c r="I48" s="105" t="s">
        <v>44</v>
      </c>
      <c r="J48" s="42">
        <v>0.2</v>
      </c>
      <c r="K48" s="49" t="b">
        <f>IF(AND(COUNTIF(TAUXTVA1:TAUXTVA4, J48) = 0, J48 &lt;&gt; 0), FALSE, IF(ISBLANK(J48), FALSE, TRUE))</f>
        <v>1</v>
      </c>
      <c r="L48" s="50" t="b">
        <f>IF(AND(A48 = "9", OR(I48 = "Variante", I48 = "Option")), FALSE, TRUE)</f>
        <v>1</v>
      </c>
      <c r="M48" s="48">
        <f>IF(AND(L48 = TRUE, K48 = TRUE), J48, "")</f>
        <v>0.2</v>
      </c>
    </row>
    <row r="49" spans="1:13" ht="13.8" thickTop="1" x14ac:dyDescent="0.25">
      <c r="A49" s="99" t="s">
        <v>67</v>
      </c>
      <c r="C49" s="101" t="s">
        <v>68</v>
      </c>
    </row>
    <row r="50" spans="1:13" x14ac:dyDescent="0.25">
      <c r="A50" s="99" t="s">
        <v>67</v>
      </c>
      <c r="C50" s="101" t="s">
        <v>69</v>
      </c>
    </row>
    <row r="51" spans="1:13" x14ac:dyDescent="0.25">
      <c r="A51" s="99" t="s">
        <v>67</v>
      </c>
      <c r="C51" s="101" t="s">
        <v>70</v>
      </c>
    </row>
    <row r="52" spans="1:13" ht="13.8" thickBot="1" x14ac:dyDescent="0.3">
      <c r="A52" s="99" t="s">
        <v>55</v>
      </c>
    </row>
    <row r="53" spans="1:13" ht="14.4" thickTop="1" thickBot="1" x14ac:dyDescent="0.3">
      <c r="A53" s="99" t="s">
        <v>51</v>
      </c>
      <c r="B53" s="100" t="s">
        <v>84</v>
      </c>
      <c r="C53" s="101" t="s">
        <v>85</v>
      </c>
      <c r="D53" s="100" t="s">
        <v>66</v>
      </c>
      <c r="E53" s="102">
        <v>4</v>
      </c>
      <c r="F53" s="103"/>
      <c r="G53" s="104"/>
      <c r="H53" s="18" t="str">
        <f>IF(ISBLANK(G53), "", IF(ISBLANK(F53), ROUND(E53 * ROUND(G53, 2), 2), ROUND(F53 * ROUND(G53, 2), 2)))</f>
        <v/>
      </c>
      <c r="I53" s="105" t="s">
        <v>44</v>
      </c>
      <c r="J53" s="42">
        <v>0.2</v>
      </c>
      <c r="K53" s="49" t="b">
        <f>IF(AND(COUNTIF(TAUXTVA1:TAUXTVA4, J53) = 0, J53 &lt;&gt; 0), FALSE, IF(ISBLANK(J53), FALSE, TRUE))</f>
        <v>1</v>
      </c>
      <c r="L53" s="50" t="b">
        <f>IF(AND(A53 = "9", OR(I53 = "Variante", I53 = "Option")), FALSE, TRUE)</f>
        <v>1</v>
      </c>
      <c r="M53" s="48">
        <f>IF(AND(L53 = TRUE, K53 = TRUE), J53, "")</f>
        <v>0.2</v>
      </c>
    </row>
    <row r="54" spans="1:13" ht="13.8" thickTop="1" x14ac:dyDescent="0.25">
      <c r="A54" s="99" t="s">
        <v>67</v>
      </c>
      <c r="C54" s="101" t="s">
        <v>68</v>
      </c>
    </row>
    <row r="55" spans="1:13" x14ac:dyDescent="0.25">
      <c r="A55" s="99" t="s">
        <v>67</v>
      </c>
      <c r="C55" s="101" t="s">
        <v>69</v>
      </c>
    </row>
    <row r="56" spans="1:13" x14ac:dyDescent="0.25">
      <c r="A56" s="99" t="s">
        <v>67</v>
      </c>
      <c r="C56" s="101" t="s">
        <v>70</v>
      </c>
    </row>
    <row r="57" spans="1:13" x14ac:dyDescent="0.25">
      <c r="A57" s="99" t="s">
        <v>55</v>
      </c>
    </row>
    <row r="58" spans="1:13" x14ac:dyDescent="0.25">
      <c r="A58" s="99" t="s">
        <v>79</v>
      </c>
    </row>
    <row r="59" spans="1:13" ht="13.8" thickBot="1" x14ac:dyDescent="0.3">
      <c r="A59" s="99" t="s">
        <v>61</v>
      </c>
      <c r="B59" s="100" t="s">
        <v>86</v>
      </c>
      <c r="C59" s="101" t="s">
        <v>87</v>
      </c>
    </row>
    <row r="60" spans="1:13" ht="14.4" thickTop="1" thickBot="1" x14ac:dyDescent="0.3">
      <c r="A60" s="99" t="s">
        <v>51</v>
      </c>
      <c r="B60" s="100" t="s">
        <v>88</v>
      </c>
      <c r="C60" s="101" t="s">
        <v>89</v>
      </c>
      <c r="D60" s="100" t="s">
        <v>66</v>
      </c>
      <c r="E60" s="102">
        <v>32</v>
      </c>
      <c r="F60" s="103"/>
      <c r="G60" s="104"/>
      <c r="H60" s="18" t="str">
        <f>IF(ISBLANK(G60), "", IF(ISBLANK(F60), ROUND(E60 * ROUND(G60, 2), 2), ROUND(F60 * ROUND(G60, 2), 2)))</f>
        <v/>
      </c>
      <c r="I60" s="105" t="s">
        <v>44</v>
      </c>
      <c r="J60" s="42">
        <v>0.2</v>
      </c>
      <c r="K60" s="49" t="b">
        <f>IF(AND(COUNTIF(TAUXTVA1:TAUXTVA4, J60) = 0, J60 &lt;&gt; 0), FALSE, IF(ISBLANK(J60), FALSE, TRUE))</f>
        <v>1</v>
      </c>
      <c r="L60" s="50" t="b">
        <f>IF(AND(A60 = "9", OR(I60 = "Variante", I60 = "Option")), FALSE, TRUE)</f>
        <v>1</v>
      </c>
      <c r="M60" s="48">
        <f>IF(AND(L60 = TRUE, K60 = TRUE), J60, "")</f>
        <v>0.2</v>
      </c>
    </row>
    <row r="61" spans="1:13" ht="13.8" thickTop="1" x14ac:dyDescent="0.25">
      <c r="A61" s="99" t="s">
        <v>67</v>
      </c>
      <c r="C61" s="101" t="s">
        <v>68</v>
      </c>
    </row>
    <row r="62" spans="1:13" x14ac:dyDescent="0.25">
      <c r="A62" s="99" t="s">
        <v>67</v>
      </c>
      <c r="C62" s="101" t="s">
        <v>69</v>
      </c>
    </row>
    <row r="63" spans="1:13" x14ac:dyDescent="0.25">
      <c r="A63" s="99" t="s">
        <v>67</v>
      </c>
      <c r="C63" s="101" t="s">
        <v>70</v>
      </c>
    </row>
    <row r="64" spans="1:13" ht="13.8" thickBot="1" x14ac:dyDescent="0.3">
      <c r="A64" s="99" t="s">
        <v>55</v>
      </c>
    </row>
    <row r="65" spans="1:13" ht="14.4" thickTop="1" thickBot="1" x14ac:dyDescent="0.3">
      <c r="A65" s="99" t="s">
        <v>51</v>
      </c>
      <c r="B65" s="100" t="s">
        <v>90</v>
      </c>
      <c r="C65" s="101" t="s">
        <v>72</v>
      </c>
      <c r="D65" s="100" t="s">
        <v>66</v>
      </c>
      <c r="E65" s="102">
        <v>32</v>
      </c>
      <c r="F65" s="103"/>
      <c r="G65" s="104"/>
      <c r="H65" s="18" t="str">
        <f>IF(ISBLANK(G65), "", IF(ISBLANK(F65), ROUND(E65 * ROUND(G65, 2), 2), ROUND(F65 * ROUND(G65, 2), 2)))</f>
        <v/>
      </c>
      <c r="I65" s="105" t="s">
        <v>44</v>
      </c>
      <c r="J65" s="42">
        <v>0.2</v>
      </c>
      <c r="K65" s="49" t="b">
        <f>IF(AND(COUNTIF(TAUXTVA1:TAUXTVA4, J65) = 0, J65 &lt;&gt; 0), FALSE, IF(ISBLANK(J65), FALSE, TRUE))</f>
        <v>1</v>
      </c>
      <c r="L65" s="50" t="b">
        <f>IF(AND(A65 = "9", OR(I65 = "Variante", I65 = "Option")), FALSE, TRUE)</f>
        <v>1</v>
      </c>
      <c r="M65" s="48">
        <f>IF(AND(L65 = TRUE, K65 = TRUE), J65, "")</f>
        <v>0.2</v>
      </c>
    </row>
    <row r="66" spans="1:13" ht="13.8" thickTop="1" x14ac:dyDescent="0.25">
      <c r="A66" s="99" t="s">
        <v>67</v>
      </c>
      <c r="C66" s="101" t="s">
        <v>68</v>
      </c>
    </row>
    <row r="67" spans="1:13" x14ac:dyDescent="0.25">
      <c r="A67" s="99" t="s">
        <v>67</v>
      </c>
      <c r="C67" s="101" t="s">
        <v>69</v>
      </c>
    </row>
    <row r="68" spans="1:13" x14ac:dyDescent="0.25">
      <c r="A68" s="99" t="s">
        <v>67</v>
      </c>
      <c r="C68" s="101" t="s">
        <v>70</v>
      </c>
    </row>
    <row r="69" spans="1:13" ht="13.8" thickBot="1" x14ac:dyDescent="0.3">
      <c r="A69" s="99" t="s">
        <v>55</v>
      </c>
    </row>
    <row r="70" spans="1:13" ht="14.4" thickTop="1" thickBot="1" x14ac:dyDescent="0.3">
      <c r="A70" s="99" t="s">
        <v>51</v>
      </c>
      <c r="B70" s="100" t="s">
        <v>91</v>
      </c>
      <c r="C70" s="101" t="s">
        <v>74</v>
      </c>
      <c r="D70" s="100" t="s">
        <v>66</v>
      </c>
      <c r="E70" s="102">
        <v>9</v>
      </c>
      <c r="F70" s="103"/>
      <c r="G70" s="104"/>
      <c r="H70" s="18" t="str">
        <f>IF(ISBLANK(G70), "", IF(ISBLANK(F70), ROUND(E70 * ROUND(G70, 2), 2), ROUND(F70 * ROUND(G70, 2), 2)))</f>
        <v/>
      </c>
      <c r="I70" s="105" t="s">
        <v>44</v>
      </c>
      <c r="J70" s="42">
        <v>0.2</v>
      </c>
      <c r="K70" s="49" t="b">
        <f>IF(AND(COUNTIF(TAUXTVA1:TAUXTVA4, J70) = 0, J70 &lt;&gt; 0), FALSE, IF(ISBLANK(J70), FALSE, TRUE))</f>
        <v>1</v>
      </c>
      <c r="L70" s="50" t="b">
        <f>IF(AND(A70 = "9", OR(I70 = "Variante", I70 = "Option")), FALSE, TRUE)</f>
        <v>1</v>
      </c>
      <c r="M70" s="48">
        <f>IF(AND(L70 = TRUE, K70 = TRUE), J70, "")</f>
        <v>0.2</v>
      </c>
    </row>
    <row r="71" spans="1:13" ht="13.8" thickTop="1" x14ac:dyDescent="0.25">
      <c r="A71" s="99" t="s">
        <v>67</v>
      </c>
      <c r="C71" s="101" t="s">
        <v>68</v>
      </c>
    </row>
    <row r="72" spans="1:13" x14ac:dyDescent="0.25">
      <c r="A72" s="99" t="s">
        <v>67</v>
      </c>
      <c r="C72" s="101" t="s">
        <v>69</v>
      </c>
    </row>
    <row r="73" spans="1:13" x14ac:dyDescent="0.25">
      <c r="A73" s="99" t="s">
        <v>67</v>
      </c>
      <c r="C73" s="101" t="s">
        <v>70</v>
      </c>
    </row>
    <row r="74" spans="1:13" ht="13.8" thickBot="1" x14ac:dyDescent="0.3">
      <c r="A74" s="99" t="s">
        <v>55</v>
      </c>
    </row>
    <row r="75" spans="1:13" ht="14.4" thickTop="1" thickBot="1" x14ac:dyDescent="0.3">
      <c r="A75" s="99" t="s">
        <v>51</v>
      </c>
      <c r="B75" s="100" t="s">
        <v>92</v>
      </c>
      <c r="C75" s="101" t="s">
        <v>76</v>
      </c>
      <c r="D75" s="100" t="s">
        <v>66</v>
      </c>
      <c r="E75" s="102">
        <v>4</v>
      </c>
      <c r="F75" s="103"/>
      <c r="G75" s="104"/>
      <c r="H75" s="18" t="str">
        <f>IF(ISBLANK(G75), "", IF(ISBLANK(F75), ROUND(E75 * ROUND(G75, 2), 2), ROUND(F75 * ROUND(G75, 2), 2)))</f>
        <v/>
      </c>
      <c r="I75" s="105" t="s">
        <v>44</v>
      </c>
      <c r="J75" s="42">
        <v>0.2</v>
      </c>
      <c r="K75" s="49" t="b">
        <f>IF(AND(COUNTIF(TAUXTVA1:TAUXTVA4, J75) = 0, J75 &lt;&gt; 0), FALSE, IF(ISBLANK(J75), FALSE, TRUE))</f>
        <v>1</v>
      </c>
      <c r="L75" s="50" t="b">
        <f>IF(AND(A75 = "9", OR(I75 = "Variante", I75 = "Option")), FALSE, TRUE)</f>
        <v>1</v>
      </c>
      <c r="M75" s="48">
        <f>IF(AND(L75 = TRUE, K75 = TRUE), J75, "")</f>
        <v>0.2</v>
      </c>
    </row>
    <row r="76" spans="1:13" ht="13.8" thickTop="1" x14ac:dyDescent="0.25">
      <c r="A76" s="99" t="s">
        <v>67</v>
      </c>
      <c r="C76" s="101" t="s">
        <v>68</v>
      </c>
    </row>
    <row r="77" spans="1:13" x14ac:dyDescent="0.25">
      <c r="A77" s="99" t="s">
        <v>67</v>
      </c>
      <c r="C77" s="101" t="s">
        <v>69</v>
      </c>
    </row>
    <row r="78" spans="1:13" x14ac:dyDescent="0.25">
      <c r="A78" s="99" t="s">
        <v>67</v>
      </c>
      <c r="C78" s="101" t="s">
        <v>70</v>
      </c>
    </row>
    <row r="79" spans="1:13" ht="13.8" thickBot="1" x14ac:dyDescent="0.3">
      <c r="A79" s="99" t="s">
        <v>55</v>
      </c>
    </row>
    <row r="80" spans="1:13" ht="14.4" thickTop="1" thickBot="1" x14ac:dyDescent="0.3">
      <c r="A80" s="99" t="s">
        <v>51</v>
      </c>
      <c r="B80" s="100" t="s">
        <v>93</v>
      </c>
      <c r="C80" s="101" t="s">
        <v>78</v>
      </c>
      <c r="D80" s="100" t="s">
        <v>66</v>
      </c>
      <c r="E80" s="102">
        <v>8</v>
      </c>
      <c r="F80" s="103"/>
      <c r="G80" s="104"/>
      <c r="H80" s="18" t="str">
        <f>IF(ISBLANK(G80), "", IF(ISBLANK(F80), ROUND(E80 * ROUND(G80, 2), 2), ROUND(F80 * ROUND(G80, 2), 2)))</f>
        <v/>
      </c>
      <c r="I80" s="105" t="s">
        <v>44</v>
      </c>
      <c r="J80" s="42">
        <v>0.2</v>
      </c>
      <c r="K80" s="49" t="b">
        <f>IF(AND(COUNTIF(TAUXTVA1:TAUXTVA4, J80) = 0, J80 &lt;&gt; 0), FALSE, IF(ISBLANK(J80), FALSE, TRUE))</f>
        <v>1</v>
      </c>
      <c r="L80" s="50" t="b">
        <f>IF(AND(A80 = "9", OR(I80 = "Variante", I80 = "Option")), FALSE, TRUE)</f>
        <v>1</v>
      </c>
      <c r="M80" s="48">
        <f>IF(AND(L80 = TRUE, K80 = TRUE), J80, "")</f>
        <v>0.2</v>
      </c>
    </row>
    <row r="81" spans="1:13" ht="13.8" thickTop="1" x14ac:dyDescent="0.25">
      <c r="A81" s="99" t="s">
        <v>67</v>
      </c>
      <c r="C81" s="101" t="s">
        <v>68</v>
      </c>
    </row>
    <row r="82" spans="1:13" x14ac:dyDescent="0.25">
      <c r="A82" s="99" t="s">
        <v>67</v>
      </c>
      <c r="C82" s="101" t="s">
        <v>69</v>
      </c>
    </row>
    <row r="83" spans="1:13" x14ac:dyDescent="0.25">
      <c r="A83" s="99" t="s">
        <v>67</v>
      </c>
      <c r="C83" s="101" t="s">
        <v>70</v>
      </c>
    </row>
    <row r="84" spans="1:13" x14ac:dyDescent="0.25">
      <c r="A84" s="99" t="s">
        <v>55</v>
      </c>
    </row>
    <row r="85" spans="1:13" x14ac:dyDescent="0.25">
      <c r="A85" s="99" t="s">
        <v>79</v>
      </c>
    </row>
    <row r="86" spans="1:13" ht="13.8" thickBot="1" x14ac:dyDescent="0.3">
      <c r="A86" s="99" t="s">
        <v>61</v>
      </c>
      <c r="B86" s="100" t="s">
        <v>94</v>
      </c>
      <c r="C86" s="101" t="s">
        <v>95</v>
      </c>
    </row>
    <row r="87" spans="1:13" ht="14.4" thickTop="1" thickBot="1" x14ac:dyDescent="0.3">
      <c r="A87" s="99" t="s">
        <v>51</v>
      </c>
      <c r="B87" s="100" t="s">
        <v>96</v>
      </c>
      <c r="C87" s="101" t="s">
        <v>89</v>
      </c>
      <c r="D87" s="100" t="s">
        <v>66</v>
      </c>
      <c r="E87" s="102">
        <v>8</v>
      </c>
      <c r="F87" s="103"/>
      <c r="G87" s="104"/>
      <c r="H87" s="18" t="str">
        <f>IF(ISBLANK(G87), "", IF(ISBLANK(F87), ROUND(E87 * ROUND(G87, 2), 2), ROUND(F87 * ROUND(G87, 2), 2)))</f>
        <v/>
      </c>
      <c r="I87" s="105" t="s">
        <v>44</v>
      </c>
      <c r="J87" s="42">
        <v>0.2</v>
      </c>
      <c r="K87" s="49" t="b">
        <f>IF(AND(COUNTIF(TAUXTVA1:TAUXTVA4, J87) = 0, J87 &lt;&gt; 0), FALSE, IF(ISBLANK(J87), FALSE, TRUE))</f>
        <v>1</v>
      </c>
      <c r="L87" s="50" t="b">
        <f>IF(AND(A87 = "9", OR(I87 = "Variante", I87 = "Option")), FALSE, TRUE)</f>
        <v>1</v>
      </c>
      <c r="M87" s="48">
        <f>IF(AND(L87 = TRUE, K87 = TRUE), J87, "")</f>
        <v>0.2</v>
      </c>
    </row>
    <row r="88" spans="1:13" ht="13.8" thickTop="1" x14ac:dyDescent="0.25">
      <c r="A88" s="99" t="s">
        <v>67</v>
      </c>
      <c r="C88" s="101" t="s">
        <v>68</v>
      </c>
    </row>
    <row r="89" spans="1:13" x14ac:dyDescent="0.25">
      <c r="A89" s="99" t="s">
        <v>67</v>
      </c>
      <c r="C89" s="101" t="s">
        <v>69</v>
      </c>
    </row>
    <row r="90" spans="1:13" x14ac:dyDescent="0.25">
      <c r="A90" s="99" t="s">
        <v>67</v>
      </c>
      <c r="C90" s="101" t="s">
        <v>70</v>
      </c>
    </row>
    <row r="91" spans="1:13" ht="13.8" thickBot="1" x14ac:dyDescent="0.3">
      <c r="A91" s="99" t="s">
        <v>55</v>
      </c>
    </row>
    <row r="92" spans="1:13" ht="14.4" thickTop="1" thickBot="1" x14ac:dyDescent="0.3">
      <c r="A92" s="99" t="s">
        <v>51</v>
      </c>
      <c r="B92" s="100" t="s">
        <v>97</v>
      </c>
      <c r="C92" s="101" t="s">
        <v>72</v>
      </c>
      <c r="D92" s="100" t="s">
        <v>66</v>
      </c>
      <c r="E92" s="102">
        <v>8</v>
      </c>
      <c r="F92" s="103"/>
      <c r="G92" s="104"/>
      <c r="H92" s="18" t="str">
        <f>IF(ISBLANK(G92), "", IF(ISBLANK(F92), ROUND(E92 * ROUND(G92, 2), 2), ROUND(F92 * ROUND(G92, 2), 2)))</f>
        <v/>
      </c>
      <c r="I92" s="105" t="s">
        <v>44</v>
      </c>
      <c r="J92" s="42">
        <v>0.2</v>
      </c>
      <c r="K92" s="49" t="b">
        <f>IF(AND(COUNTIF(TAUXTVA1:TAUXTVA4, J92) = 0, J92 &lt;&gt; 0), FALSE, IF(ISBLANK(J92), FALSE, TRUE))</f>
        <v>1</v>
      </c>
      <c r="L92" s="50" t="b">
        <f>IF(AND(A92 = "9", OR(I92 = "Variante", I92 = "Option")), FALSE, TRUE)</f>
        <v>1</v>
      </c>
      <c r="M92" s="48">
        <f>IF(AND(L92 = TRUE, K92 = TRUE), J92, "")</f>
        <v>0.2</v>
      </c>
    </row>
    <row r="93" spans="1:13" ht="13.8" thickTop="1" x14ac:dyDescent="0.25">
      <c r="A93" s="99" t="s">
        <v>67</v>
      </c>
      <c r="C93" s="101" t="s">
        <v>68</v>
      </c>
    </row>
    <row r="94" spans="1:13" x14ac:dyDescent="0.25">
      <c r="A94" s="99" t="s">
        <v>67</v>
      </c>
      <c r="C94" s="101" t="s">
        <v>69</v>
      </c>
    </row>
    <row r="95" spans="1:13" x14ac:dyDescent="0.25">
      <c r="A95" s="99" t="s">
        <v>67</v>
      </c>
      <c r="C95" s="101" t="s">
        <v>70</v>
      </c>
    </row>
    <row r="96" spans="1:13" ht="13.8" thickBot="1" x14ac:dyDescent="0.3">
      <c r="A96" s="99" t="s">
        <v>55</v>
      </c>
    </row>
    <row r="97" spans="1:14" ht="14.4" thickTop="1" thickBot="1" x14ac:dyDescent="0.3">
      <c r="A97" s="99" t="s">
        <v>51</v>
      </c>
      <c r="B97" s="100" t="s">
        <v>98</v>
      </c>
      <c r="C97" s="101" t="s">
        <v>85</v>
      </c>
      <c r="D97" s="100" t="s">
        <v>66</v>
      </c>
      <c r="E97" s="102">
        <v>4</v>
      </c>
      <c r="F97" s="103"/>
      <c r="G97" s="104"/>
      <c r="H97" s="18" t="str">
        <f>IF(ISBLANK(G97), "", IF(ISBLANK(F97), ROUND(E97 * ROUND(G97, 2), 2), ROUND(F97 * ROUND(G97, 2), 2)))</f>
        <v/>
      </c>
      <c r="I97" s="105" t="s">
        <v>44</v>
      </c>
      <c r="J97" s="42">
        <v>0.2</v>
      </c>
      <c r="K97" s="49" t="b">
        <f>IF(AND(COUNTIF(TAUXTVA1:TAUXTVA4, J97) = 0, J97 &lt;&gt; 0), FALSE, IF(ISBLANK(J97), FALSE, TRUE))</f>
        <v>1</v>
      </c>
      <c r="L97" s="50" t="b">
        <f>IF(AND(A97 = "9", OR(I97 = "Variante", I97 = "Option")), FALSE, TRUE)</f>
        <v>1</v>
      </c>
      <c r="M97" s="48">
        <f>IF(AND(L97 = TRUE, K97 = TRUE), J97, "")</f>
        <v>0.2</v>
      </c>
    </row>
    <row r="98" spans="1:14" ht="13.8" thickTop="1" x14ac:dyDescent="0.25">
      <c r="A98" s="99" t="s">
        <v>67</v>
      </c>
      <c r="C98" s="101" t="s">
        <v>68</v>
      </c>
    </row>
    <row r="99" spans="1:14" x14ac:dyDescent="0.25">
      <c r="A99" s="99" t="s">
        <v>67</v>
      </c>
      <c r="C99" s="101" t="s">
        <v>69</v>
      </c>
    </row>
    <row r="100" spans="1:14" x14ac:dyDescent="0.25">
      <c r="A100" s="99" t="s">
        <v>67</v>
      </c>
      <c r="C100" s="101" t="s">
        <v>70</v>
      </c>
    </row>
    <row r="101" spans="1:14" x14ac:dyDescent="0.25">
      <c r="A101" s="99" t="s">
        <v>55</v>
      </c>
    </row>
    <row r="102" spans="1:14" x14ac:dyDescent="0.25">
      <c r="A102" s="99" t="s">
        <v>79</v>
      </c>
    </row>
    <row r="103" spans="1:14" s="95" customFormat="1" ht="12" x14ac:dyDescent="0.25">
      <c r="A103" s="96" t="s">
        <v>58</v>
      </c>
      <c r="B103" s="97" t="s">
        <v>45</v>
      </c>
      <c r="C103" s="98" t="s">
        <v>99</v>
      </c>
      <c r="D103" s="87"/>
      <c r="E103" s="87"/>
      <c r="F103" s="87"/>
      <c r="G103" s="89"/>
      <c r="H103" s="89">
        <f>IF(COUNTIF(L14:L102, FALSE) = COUNTIF(A14:A102, "9"), SUMIF(A14:A102, "9", H14:H102), SUMIF(L14:L102, TRUE, H14:H102))</f>
        <v>0</v>
      </c>
      <c r="I103" s="23" t="str">
        <f>IF(AND(COUNTIF(A14:A102, "9") &gt; 0, COUNTIF(L14:L102, FALSE) = COUNTIF(A14:A102, "9")), "Non totalisé", "")</f>
        <v/>
      </c>
      <c r="J103" s="91"/>
      <c r="K103" s="92"/>
      <c r="L103" s="87"/>
      <c r="M103" s="93"/>
      <c r="N103" s="94"/>
    </row>
    <row r="104" spans="1:14" s="95" customFormat="1" ht="12" x14ac:dyDescent="0.25">
      <c r="A104" s="86"/>
      <c r="B104" s="87"/>
      <c r="C104" s="88"/>
      <c r="D104" s="87"/>
      <c r="E104" s="87"/>
      <c r="F104" s="87"/>
      <c r="G104" s="89"/>
      <c r="H104" s="89"/>
      <c r="I104" s="90"/>
      <c r="J104" s="91"/>
      <c r="K104" s="92"/>
      <c r="L104" s="87"/>
      <c r="M104" s="93"/>
      <c r="N104" s="94"/>
    </row>
    <row r="105" spans="1:14" s="72" customFormat="1" ht="26.4" x14ac:dyDescent="0.25">
      <c r="A105" s="112" t="s">
        <v>100</v>
      </c>
      <c r="B105" s="114" t="s">
        <v>46</v>
      </c>
      <c r="C105" s="116" t="s">
        <v>101</v>
      </c>
      <c r="D105" s="120"/>
      <c r="E105" s="120"/>
      <c r="F105" s="120"/>
      <c r="G105" s="125"/>
      <c r="H105" s="124"/>
      <c r="I105" s="129"/>
      <c r="J105" s="131"/>
      <c r="K105" s="110"/>
      <c r="L105" s="107"/>
      <c r="M105" s="111"/>
      <c r="N105" s="43"/>
    </row>
    <row r="106" spans="1:14" s="72" customFormat="1" x14ac:dyDescent="0.25">
      <c r="A106" s="106"/>
      <c r="B106" s="107"/>
      <c r="C106" s="117"/>
      <c r="D106" s="121"/>
      <c r="E106" s="121"/>
      <c r="F106" s="121"/>
      <c r="G106" s="126"/>
      <c r="H106" s="123"/>
      <c r="I106" s="108"/>
      <c r="J106" s="109"/>
      <c r="K106" s="110"/>
      <c r="L106" s="107"/>
      <c r="M106" s="111"/>
      <c r="N106" s="43"/>
    </row>
    <row r="107" spans="1:14" s="72" customFormat="1" x14ac:dyDescent="0.25">
      <c r="A107" s="106"/>
      <c r="B107" s="107"/>
      <c r="C107" s="118" t="s">
        <v>102</v>
      </c>
      <c r="D107" s="121"/>
      <c r="E107" s="121"/>
      <c r="F107" s="121"/>
      <c r="G107" s="126"/>
      <c r="H107" s="123">
        <f>SUMIF(L5:L104, TRUE, H5:H104)</f>
        <v>0</v>
      </c>
      <c r="I107" s="108"/>
      <c r="J107" s="109"/>
      <c r="K107" s="110"/>
      <c r="L107" s="107"/>
      <c r="M107" s="111"/>
      <c r="N107" s="43"/>
    </row>
    <row r="108" spans="1:14" s="72" customFormat="1" x14ac:dyDescent="0.25">
      <c r="A108" s="106"/>
      <c r="B108" s="107"/>
      <c r="C108" s="118" t="s">
        <v>103</v>
      </c>
      <c r="D108" s="121"/>
      <c r="E108" s="121"/>
      <c r="F108" s="121"/>
      <c r="G108" s="126"/>
      <c r="H108" s="123">
        <f>IF(COUNTIF(K5:K104, FALSE) = 0, ROUND(TAUXTVA1 * SUMIF(M5:M104, TAUXTVA1, H5:H104), 2)+ ROUND(TAUXTVA2 * SUMIF(M5:M104, TAUXTVA2, H5:H104), 2)+ ROUND(TAUXTVA3 * SUMIF(M5:M104, TAUXTVA3, H5:H104), 2)+ ROUND(TAUXTVA4 * SUMIF(M5:M104, TAUXTVA4, H5:H104), 2), "Présence d'un taux de TVA non supporté,")</f>
        <v>0</v>
      </c>
      <c r="I108" s="108"/>
      <c r="J108" s="109"/>
      <c r="K108" s="110"/>
      <c r="L108" s="107"/>
      <c r="M108" s="111"/>
      <c r="N108" s="43"/>
    </row>
    <row r="109" spans="1:14" s="72" customFormat="1" x14ac:dyDescent="0.25">
      <c r="A109" s="113"/>
      <c r="B109" s="115"/>
      <c r="C109" s="119" t="s">
        <v>104</v>
      </c>
      <c r="D109" s="122"/>
      <c r="E109" s="122"/>
      <c r="F109" s="122"/>
      <c r="G109" s="127"/>
      <c r="H109" s="128">
        <f>IF(COUNTIF(K6:K105, FALSE) = 0, H107 + H108, "calcul de la TVA impossible.")</f>
        <v>0</v>
      </c>
      <c r="I109" s="130"/>
      <c r="J109" s="132"/>
      <c r="K109" s="110"/>
      <c r="L109" s="107"/>
      <c r="M109" s="111"/>
      <c r="N109" s="43"/>
    </row>
  </sheetData>
  <sheetProtection algorithmName="SHA-512" hashValue="a4SdY32K01kxM+IOEk265hB6Qu43xU4lH48Byqy/KM0+7IoVc2cBJxm1uvRMKPcPAvwtgCrDkoowE0LaZsKDWA==" saltValue="0eFjG6YTqlGh3Ur1I0y8Jw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96"/>
  <sheetViews>
    <sheetView workbookViewId="0">
      <selection activeCell="B1" sqref="B1:B84"/>
    </sheetView>
  </sheetViews>
  <sheetFormatPr baseColWidth="10" defaultRowHeight="13.2" x14ac:dyDescent="0.25"/>
  <cols>
    <col min="1" max="1" width="0.109375" customWidth="1"/>
    <col min="2" max="2" width="30.44140625" style="9" customWidth="1"/>
    <col min="3" max="3" width="24.109375" customWidth="1"/>
    <col min="4" max="4" width="11.6640625" customWidth="1"/>
    <col min="5" max="5" width="17.6640625" customWidth="1"/>
    <col min="6" max="6" width="23.44140625" customWidth="1"/>
    <col min="7" max="7" width="13.88671875" customWidth="1"/>
  </cols>
  <sheetData>
    <row r="1" spans="2:7" x14ac:dyDescent="0.25">
      <c r="B1" s="133" t="s">
        <v>105</v>
      </c>
      <c r="C1" s="1"/>
      <c r="D1" s="1"/>
      <c r="E1" s="1"/>
      <c r="F1" s="2"/>
      <c r="G1" s="11"/>
    </row>
    <row r="2" spans="2:7" ht="9.75" customHeight="1" x14ac:dyDescent="0.25">
      <c r="B2" s="53"/>
      <c r="C2" s="3"/>
      <c r="D2" s="3"/>
      <c r="E2" s="3"/>
      <c r="F2" s="4"/>
    </row>
    <row r="3" spans="2:7" ht="9.75" customHeight="1" x14ac:dyDescent="0.25">
      <c r="B3" s="53"/>
      <c r="C3" s="3"/>
      <c r="D3" s="3"/>
      <c r="E3" s="3"/>
      <c r="F3" s="4"/>
    </row>
    <row r="4" spans="2:7" ht="9.75" customHeight="1" x14ac:dyDescent="0.25">
      <c r="B4" s="53"/>
      <c r="C4" s="3"/>
      <c r="D4" s="3"/>
      <c r="E4" s="3"/>
      <c r="F4" s="4"/>
    </row>
    <row r="5" spans="2:7" ht="9.75" customHeight="1" x14ac:dyDescent="0.25">
      <c r="B5" s="53"/>
      <c r="C5" s="3"/>
      <c r="D5" s="3"/>
      <c r="E5" s="3"/>
      <c r="F5" s="4"/>
    </row>
    <row r="6" spans="2:7" x14ac:dyDescent="0.25">
      <c r="B6" s="53"/>
      <c r="C6" s="3"/>
      <c r="D6" s="3"/>
      <c r="E6" s="3"/>
      <c r="F6" s="4"/>
    </row>
    <row r="7" spans="2:7" ht="9.75" customHeight="1" x14ac:dyDescent="0.25">
      <c r="B7" s="53"/>
      <c r="C7" s="3"/>
      <c r="D7" s="3"/>
      <c r="E7" s="3"/>
      <c r="F7" s="4"/>
    </row>
    <row r="8" spans="2:7" ht="9.75" customHeight="1" x14ac:dyDescent="0.25">
      <c r="B8" s="53"/>
      <c r="C8" s="3"/>
      <c r="D8" s="3"/>
      <c r="E8" s="3"/>
      <c r="F8" s="4"/>
    </row>
    <row r="9" spans="2:7" ht="9.75" customHeight="1" x14ac:dyDescent="0.25">
      <c r="B9" s="53"/>
      <c r="C9" s="3"/>
      <c r="D9" s="3"/>
      <c r="E9" s="3"/>
      <c r="F9" s="4"/>
    </row>
    <row r="10" spans="2:7" ht="9.75" customHeight="1" x14ac:dyDescent="0.25">
      <c r="B10" s="53"/>
      <c r="C10" s="3"/>
      <c r="D10" s="3"/>
      <c r="E10" s="3"/>
      <c r="F10" s="4"/>
    </row>
    <row r="11" spans="2:7" x14ac:dyDescent="0.25">
      <c r="B11" s="53"/>
      <c r="C11" s="3"/>
      <c r="D11" s="3"/>
      <c r="E11" s="3"/>
      <c r="F11" s="4"/>
    </row>
    <row r="12" spans="2:7" ht="9.75" customHeight="1" x14ac:dyDescent="0.25">
      <c r="B12" s="53"/>
      <c r="C12" s="55" t="str">
        <f>IF(Paramètres!$C$5&lt;&gt;"", Paramètres!$C$5, "")</f>
        <v>VILLA BELLEVUE EVIAN</v>
      </c>
      <c r="D12" s="55"/>
      <c r="E12" s="55"/>
      <c r="F12" s="56"/>
    </row>
    <row r="13" spans="2:7" ht="9.75" customHeight="1" x14ac:dyDescent="0.25">
      <c r="B13" s="53"/>
      <c r="C13" s="55"/>
      <c r="D13" s="55"/>
      <c r="E13" s="55"/>
      <c r="F13" s="56"/>
    </row>
    <row r="14" spans="2:7" ht="9.75" customHeight="1" x14ac:dyDescent="0.25">
      <c r="B14" s="53"/>
      <c r="C14" s="55"/>
      <c r="D14" s="55"/>
      <c r="E14" s="55"/>
      <c r="F14" s="56"/>
    </row>
    <row r="15" spans="2:7" ht="9.75" customHeight="1" x14ac:dyDescent="0.25">
      <c r="B15" s="53"/>
      <c r="C15" s="55"/>
      <c r="D15" s="55"/>
      <c r="E15" s="55"/>
      <c r="F15" s="56"/>
    </row>
    <row r="16" spans="2:7" ht="12.75" customHeight="1" x14ac:dyDescent="0.25">
      <c r="B16" s="53"/>
      <c r="C16" s="55"/>
      <c r="D16" s="55"/>
      <c r="E16" s="55"/>
      <c r="F16" s="56"/>
    </row>
    <row r="17" spans="2:10" ht="9.75" customHeight="1" x14ac:dyDescent="0.25">
      <c r="B17" s="53"/>
      <c r="C17" s="3"/>
      <c r="D17" s="3"/>
      <c r="E17" s="3"/>
      <c r="F17" s="4"/>
    </row>
    <row r="18" spans="2:10" ht="9.75" customHeight="1" x14ac:dyDescent="0.25">
      <c r="B18" s="53"/>
      <c r="C18" s="3"/>
      <c r="D18" s="3"/>
      <c r="E18" s="3"/>
      <c r="F18" s="4"/>
    </row>
    <row r="19" spans="2:10" ht="9.75" customHeight="1" x14ac:dyDescent="0.25">
      <c r="B19" s="53"/>
      <c r="C19" s="3"/>
      <c r="D19" s="3"/>
      <c r="E19" s="3"/>
      <c r="F19" s="4"/>
    </row>
    <row r="20" spans="2:10" ht="9.75" customHeight="1" x14ac:dyDescent="0.25">
      <c r="B20" s="53"/>
      <c r="C20" s="3"/>
      <c r="D20" s="3"/>
      <c r="E20" s="3"/>
      <c r="F20" s="4"/>
    </row>
    <row r="21" spans="2:10" ht="12.75" customHeight="1" x14ac:dyDescent="0.25">
      <c r="B21" s="53"/>
      <c r="C21" s="57" t="str">
        <f>IF(Paramètres!$C$24&lt;&gt;"", Paramètres!$C$24, "")</f>
        <v>6 boulevard Jean Jaurès</v>
      </c>
      <c r="D21" s="57"/>
      <c r="E21" s="57"/>
      <c r="F21" s="58"/>
    </row>
    <row r="22" spans="2:10" ht="9.75" customHeight="1" x14ac:dyDescent="0.25">
      <c r="B22" s="53"/>
      <c r="C22" s="57"/>
      <c r="D22" s="57"/>
      <c r="E22" s="57"/>
      <c r="F22" s="58"/>
    </row>
    <row r="23" spans="2:10" ht="9.75" customHeight="1" x14ac:dyDescent="0.25">
      <c r="B23" s="53"/>
      <c r="C23" s="59" t="str">
        <f>IF(Paramètres!$C$26&lt;&gt;"", Paramètres!$C$26, "")</f>
        <v>74500 EVIAN</v>
      </c>
      <c r="D23" s="59"/>
      <c r="E23" s="59"/>
      <c r="F23" s="60"/>
    </row>
    <row r="24" spans="2:10" ht="9.75" customHeight="1" x14ac:dyDescent="0.25">
      <c r="B24" s="53"/>
      <c r="C24" s="59"/>
      <c r="D24" s="59"/>
      <c r="E24" s="59"/>
      <c r="F24" s="60"/>
    </row>
    <row r="25" spans="2:10" ht="9.75" customHeight="1" x14ac:dyDescent="0.25">
      <c r="B25" s="53"/>
      <c r="C25" s="57" t="str">
        <f>IF(Paramètres!$C$28&lt;&gt;"", Paramètres!$C$28, "")</f>
        <v/>
      </c>
      <c r="D25" s="57"/>
      <c r="E25" s="57"/>
      <c r="F25" s="58"/>
    </row>
    <row r="26" spans="2:10" x14ac:dyDescent="0.25">
      <c r="B26" s="53"/>
      <c r="C26" s="57"/>
      <c r="D26" s="57"/>
      <c r="E26" s="57"/>
      <c r="F26" s="58"/>
    </row>
    <row r="27" spans="2:10" ht="9.75" customHeight="1" x14ac:dyDescent="0.25">
      <c r="B27" s="53"/>
      <c r="C27" s="3"/>
      <c r="D27" s="3"/>
      <c r="E27" s="3"/>
      <c r="F27" s="4"/>
    </row>
    <row r="28" spans="2:10" ht="9.75" customHeight="1" x14ac:dyDescent="0.25">
      <c r="B28" s="53"/>
      <c r="C28" s="3"/>
      <c r="D28" s="3"/>
      <c r="E28" s="3"/>
      <c r="F28" s="4"/>
    </row>
    <row r="29" spans="2:10" ht="9.75" customHeight="1" x14ac:dyDescent="0.25">
      <c r="B29" s="53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5">
      <c r="B30" s="53"/>
      <c r="C30" s="6"/>
      <c r="D30" s="6"/>
      <c r="E30" s="6"/>
      <c r="F30" s="7"/>
    </row>
    <row r="31" spans="2:10" x14ac:dyDescent="0.25">
      <c r="B31" s="53"/>
      <c r="C31" s="134" t="s">
        <v>106</v>
      </c>
      <c r="D31" s="61"/>
      <c r="E31" s="61"/>
      <c r="F31" s="62"/>
    </row>
    <row r="32" spans="2:10" ht="9.75" customHeight="1" x14ac:dyDescent="0.25">
      <c r="B32" s="53"/>
      <c r="C32" s="61"/>
      <c r="D32" s="61"/>
      <c r="E32" s="61"/>
      <c r="F32" s="62"/>
    </row>
    <row r="33" spans="2:6" ht="9.75" customHeight="1" x14ac:dyDescent="0.25">
      <c r="B33" s="53"/>
      <c r="C33" s="61"/>
      <c r="D33" s="61"/>
      <c r="E33" s="61"/>
      <c r="F33" s="62"/>
    </row>
    <row r="34" spans="2:6" ht="9.75" customHeight="1" x14ac:dyDescent="0.25">
      <c r="B34" s="53"/>
      <c r="C34" s="61"/>
      <c r="D34" s="61"/>
      <c r="E34" s="61"/>
      <c r="F34" s="62"/>
    </row>
    <row r="35" spans="2:6" ht="9.75" customHeight="1" x14ac:dyDescent="0.25">
      <c r="B35" s="53"/>
      <c r="C35" s="61"/>
      <c r="D35" s="61"/>
      <c r="E35" s="61"/>
      <c r="F35" s="62"/>
    </row>
    <row r="36" spans="2:6" x14ac:dyDescent="0.25">
      <c r="B36" s="53"/>
      <c r="C36" s="61"/>
      <c r="D36" s="61"/>
      <c r="E36" s="61"/>
      <c r="F36" s="62"/>
    </row>
    <row r="37" spans="2:6" ht="9.75" customHeight="1" x14ac:dyDescent="0.25">
      <c r="B37" s="53"/>
      <c r="C37" s="61"/>
      <c r="D37" s="61"/>
      <c r="E37" s="61"/>
      <c r="F37" s="62"/>
    </row>
    <row r="38" spans="2:6" ht="9.75" customHeight="1" x14ac:dyDescent="0.25">
      <c r="B38" s="53"/>
      <c r="C38" s="61"/>
      <c r="D38" s="61"/>
      <c r="E38" s="61"/>
      <c r="F38" s="62"/>
    </row>
    <row r="39" spans="2:6" ht="9.75" customHeight="1" x14ac:dyDescent="0.25">
      <c r="B39" s="53"/>
      <c r="C39" s="61"/>
      <c r="D39" s="61"/>
      <c r="E39" s="61"/>
      <c r="F39" s="62"/>
    </row>
    <row r="40" spans="2:6" ht="9.75" customHeight="1" x14ac:dyDescent="0.25">
      <c r="B40" s="53"/>
      <c r="C40" s="61"/>
      <c r="D40" s="61"/>
      <c r="E40" s="61"/>
      <c r="F40" s="62"/>
    </row>
    <row r="41" spans="2:6" ht="12.75" customHeight="1" x14ac:dyDescent="0.25">
      <c r="B41" s="53"/>
      <c r="C41" s="61"/>
      <c r="D41" s="61"/>
      <c r="E41" s="61"/>
      <c r="F41" s="62"/>
    </row>
    <row r="42" spans="2:6" ht="9.75" customHeight="1" x14ac:dyDescent="0.25">
      <c r="B42" s="53"/>
      <c r="C42" s="61"/>
      <c r="D42" s="61"/>
      <c r="E42" s="61"/>
      <c r="F42" s="62"/>
    </row>
    <row r="43" spans="2:6" ht="9.75" customHeight="1" x14ac:dyDescent="0.25">
      <c r="B43" s="53"/>
      <c r="C43" s="61"/>
      <c r="D43" s="61"/>
      <c r="E43" s="61"/>
      <c r="F43" s="62"/>
    </row>
    <row r="44" spans="2:6" ht="9.75" customHeight="1" x14ac:dyDescent="0.25">
      <c r="B44" s="53"/>
      <c r="C44" s="61"/>
      <c r="D44" s="61"/>
      <c r="E44" s="61"/>
      <c r="F44" s="62"/>
    </row>
    <row r="45" spans="2:6" ht="9.75" customHeight="1" x14ac:dyDescent="0.25">
      <c r="B45" s="53"/>
      <c r="C45" s="61"/>
      <c r="D45" s="61"/>
      <c r="E45" s="61"/>
      <c r="F45" s="62"/>
    </row>
    <row r="46" spans="2:6" ht="12.75" customHeight="1" x14ac:dyDescent="0.25">
      <c r="B46" s="53"/>
      <c r="C46" s="61"/>
      <c r="D46" s="61"/>
      <c r="E46" s="61"/>
      <c r="F46" s="62"/>
    </row>
    <row r="47" spans="2:6" ht="9.75" customHeight="1" x14ac:dyDescent="0.25">
      <c r="B47" s="53"/>
      <c r="C47" s="3"/>
      <c r="D47" s="3"/>
      <c r="E47" s="3"/>
      <c r="F47" s="4"/>
    </row>
    <row r="48" spans="2:6" ht="9.75" customHeight="1" x14ac:dyDescent="0.25">
      <c r="B48" s="53"/>
      <c r="C48" s="63" t="str">
        <f xml:space="preserve"> Paramètres!$C$9 &amp; ""</f>
        <v>Lot n°12</v>
      </c>
      <c r="D48" s="63"/>
      <c r="E48" s="63"/>
      <c r="F48" s="64"/>
    </row>
    <row r="49" spans="2:6" ht="9.75" customHeight="1" x14ac:dyDescent="0.25">
      <c r="B49" s="53"/>
      <c r="C49" s="63"/>
      <c r="D49" s="63"/>
      <c r="E49" s="63"/>
      <c r="F49" s="64"/>
    </row>
    <row r="50" spans="2:6" ht="9.75" customHeight="1" x14ac:dyDescent="0.25">
      <c r="B50" s="53"/>
      <c r="C50" s="63"/>
      <c r="D50" s="63"/>
      <c r="E50" s="63"/>
      <c r="F50" s="64"/>
    </row>
    <row r="51" spans="2:6" ht="12.75" customHeight="1" x14ac:dyDescent="0.25">
      <c r="B51" s="53"/>
      <c r="C51" s="3"/>
      <c r="D51" s="3"/>
      <c r="E51" s="3"/>
      <c r="F51" s="4"/>
    </row>
    <row r="52" spans="2:6" ht="9.75" customHeight="1" x14ac:dyDescent="0.25">
      <c r="B52" s="53"/>
      <c r="C52" s="65" t="str">
        <f xml:space="preserve"> Paramètres!$C$11 &amp; ""</f>
        <v>ELECTRICITE - COURANTS FORTS FAIBLES - CHAUFFAGE</v>
      </c>
      <c r="D52" s="65"/>
      <c r="E52" s="65"/>
      <c r="F52" s="66"/>
    </row>
    <row r="53" spans="2:6" ht="9.75" customHeight="1" x14ac:dyDescent="0.25">
      <c r="B53" s="53"/>
      <c r="C53" s="65"/>
      <c r="D53" s="65"/>
      <c r="E53" s="65"/>
      <c r="F53" s="66"/>
    </row>
    <row r="54" spans="2:6" ht="9.75" customHeight="1" x14ac:dyDescent="0.25">
      <c r="B54" s="53"/>
      <c r="C54" s="65"/>
      <c r="D54" s="65"/>
      <c r="E54" s="65"/>
      <c r="F54" s="66"/>
    </row>
    <row r="55" spans="2:6" ht="9.75" customHeight="1" x14ac:dyDescent="0.25">
      <c r="B55" s="53"/>
      <c r="C55" s="65"/>
      <c r="D55" s="65"/>
      <c r="E55" s="65"/>
      <c r="F55" s="66"/>
    </row>
    <row r="56" spans="2:6" x14ac:dyDescent="0.25">
      <c r="B56" s="53"/>
      <c r="C56" s="65"/>
      <c r="D56" s="65"/>
      <c r="E56" s="65"/>
      <c r="F56" s="66"/>
    </row>
    <row r="57" spans="2:6" ht="9.75" customHeight="1" x14ac:dyDescent="0.25">
      <c r="B57" s="53"/>
      <c r="C57" s="3"/>
      <c r="D57" s="3"/>
      <c r="E57" s="3"/>
      <c r="F57" s="4"/>
    </row>
    <row r="58" spans="2:6" ht="9.75" customHeight="1" x14ac:dyDescent="0.25">
      <c r="B58" s="53"/>
      <c r="C58" s="3"/>
      <c r="D58" s="3"/>
      <c r="E58" s="3"/>
      <c r="F58" s="4"/>
    </row>
    <row r="59" spans="2:6" ht="9.75" customHeight="1" x14ac:dyDescent="0.25">
      <c r="B59" s="53"/>
      <c r="C59" s="3"/>
      <c r="D59" s="3"/>
      <c r="E59" s="3"/>
      <c r="F59" s="4"/>
    </row>
    <row r="60" spans="2:6" ht="9.75" customHeight="1" x14ac:dyDescent="0.25">
      <c r="B60" s="53"/>
      <c r="C60" s="3"/>
      <c r="D60" s="3"/>
      <c r="E60" s="3"/>
      <c r="F60" s="4"/>
    </row>
    <row r="61" spans="2:6" x14ac:dyDescent="0.25">
      <c r="B61" s="53"/>
      <c r="C61" s="3"/>
      <c r="D61" s="3"/>
      <c r="E61" s="3"/>
      <c r="F61" s="4"/>
    </row>
    <row r="62" spans="2:6" ht="9.75" customHeight="1" x14ac:dyDescent="0.25">
      <c r="B62" s="53"/>
      <c r="C62" s="3"/>
      <c r="D62" s="3"/>
      <c r="E62" s="3"/>
      <c r="F62" s="4"/>
    </row>
    <row r="63" spans="2:6" ht="9.75" customHeight="1" x14ac:dyDescent="0.25">
      <c r="B63" s="53"/>
      <c r="C63" s="3"/>
      <c r="D63" s="3"/>
      <c r="E63" s="3"/>
      <c r="F63" s="4"/>
    </row>
    <row r="64" spans="2:6" ht="9.75" customHeight="1" x14ac:dyDescent="0.25">
      <c r="B64" s="53"/>
      <c r="C64" s="3"/>
      <c r="D64" s="3"/>
      <c r="E64" s="3"/>
      <c r="F64" s="4"/>
    </row>
    <row r="65" spans="2:6" ht="9.75" customHeight="1" x14ac:dyDescent="0.25">
      <c r="B65" s="53"/>
      <c r="C65" s="3"/>
      <c r="D65" s="6"/>
      <c r="E65" s="6"/>
      <c r="F65" s="4"/>
    </row>
    <row r="66" spans="2:6" ht="9.75" customHeight="1" x14ac:dyDescent="0.25">
      <c r="B66" s="53"/>
      <c r="C66" s="3"/>
      <c r="D66" s="6"/>
      <c r="E66" s="6"/>
      <c r="F66" s="4"/>
    </row>
    <row r="67" spans="2:6" ht="9.75" customHeight="1" x14ac:dyDescent="0.25">
      <c r="B67" s="53"/>
      <c r="C67" s="3"/>
      <c r="D67" s="6"/>
      <c r="E67" s="6"/>
      <c r="F67" s="4"/>
    </row>
    <row r="68" spans="2:6" ht="9.75" customHeight="1" x14ac:dyDescent="0.25">
      <c r="B68" s="53"/>
      <c r="C68" s="3"/>
      <c r="D68" s="6"/>
      <c r="E68" s="6"/>
      <c r="F68" s="4"/>
    </row>
    <row r="69" spans="2:6" ht="9.75" customHeight="1" x14ac:dyDescent="0.25">
      <c r="B69" s="53"/>
      <c r="C69" s="3"/>
      <c r="D69" s="6"/>
      <c r="E69" s="6"/>
      <c r="F69" s="4"/>
    </row>
    <row r="70" spans="2:6" ht="15.75" customHeight="1" x14ac:dyDescent="0.25">
      <c r="B70" s="53"/>
      <c r="C70" s="3"/>
      <c r="D70" s="6"/>
      <c r="E70" s="6"/>
      <c r="F70" s="4"/>
    </row>
    <row r="71" spans="2:6" ht="9.75" customHeight="1" x14ac:dyDescent="0.25">
      <c r="B71" s="53"/>
      <c r="C71" s="3"/>
      <c r="D71" s="52" t="s">
        <v>0</v>
      </c>
      <c r="E71" s="52" t="str">
        <f>IF(Paramètres!$C$7&lt;&gt;"", Paramètres!$C$7, "")</f>
        <v>23195</v>
      </c>
      <c r="F71" s="4"/>
    </row>
    <row r="72" spans="2:6" ht="9.75" customHeight="1" x14ac:dyDescent="0.25">
      <c r="B72" s="53"/>
      <c r="C72" s="3"/>
      <c r="D72" s="52"/>
      <c r="E72" s="52"/>
      <c r="F72" s="4"/>
    </row>
    <row r="73" spans="2:6" ht="9.75" customHeight="1" x14ac:dyDescent="0.25">
      <c r="B73" s="53"/>
      <c r="C73" s="3"/>
      <c r="D73" s="52" t="s">
        <v>1</v>
      </c>
      <c r="E73" s="67" t="str">
        <f>IF(Paramètres!$C$13&lt;&gt;"", Paramètres!$C$13, "")</f>
        <v>28/04/2023</v>
      </c>
      <c r="F73" s="4"/>
    </row>
    <row r="74" spans="2:6" ht="9.75" customHeight="1" x14ac:dyDescent="0.25">
      <c r="B74" s="53"/>
      <c r="C74" s="3"/>
      <c r="D74" s="52"/>
      <c r="E74" s="67"/>
      <c r="F74" s="4"/>
    </row>
    <row r="75" spans="2:6" ht="9.75" customHeight="1" x14ac:dyDescent="0.25">
      <c r="B75" s="53"/>
      <c r="C75" s="3"/>
      <c r="D75" s="52" t="s">
        <v>31</v>
      </c>
      <c r="E75" s="52" t="str">
        <f>IF(Paramètres!$C$15&lt;&gt;"", Paramètres!$C$15, "")</f>
        <v>DCE</v>
      </c>
      <c r="F75" s="4"/>
    </row>
    <row r="76" spans="2:6" ht="9.75" customHeight="1" x14ac:dyDescent="0.25">
      <c r="B76" s="53"/>
      <c r="C76" s="3"/>
      <c r="D76" s="52"/>
      <c r="E76" s="52"/>
      <c r="F76" s="4"/>
    </row>
    <row r="77" spans="2:6" ht="9.75" customHeight="1" x14ac:dyDescent="0.25">
      <c r="B77" s="53"/>
      <c r="C77" s="3"/>
      <c r="D77" s="52" t="s">
        <v>2</v>
      </c>
      <c r="E77" s="52" t="str">
        <f>IF(Paramètres!$C$17&lt;&gt;"", Paramètres!$C$17, "")</f>
        <v/>
      </c>
      <c r="F77" s="4"/>
    </row>
    <row r="78" spans="2:6" ht="9.75" customHeight="1" x14ac:dyDescent="0.25">
      <c r="B78" s="53"/>
      <c r="C78" s="3"/>
      <c r="D78" s="52"/>
      <c r="E78" s="52"/>
      <c r="F78" s="4"/>
    </row>
    <row r="79" spans="2:6" ht="9.75" customHeight="1" x14ac:dyDescent="0.25">
      <c r="B79" s="53"/>
      <c r="C79" s="3"/>
      <c r="D79" s="6"/>
      <c r="E79" s="6"/>
      <c r="F79" s="4"/>
    </row>
    <row r="80" spans="2:6" ht="9.75" customHeight="1" x14ac:dyDescent="0.25">
      <c r="B80" s="53"/>
      <c r="C80" s="3"/>
      <c r="D80" s="6"/>
      <c r="E80" s="6"/>
      <c r="F80" s="4"/>
    </row>
    <row r="81" spans="2:6" ht="9.75" customHeight="1" x14ac:dyDescent="0.25">
      <c r="B81" s="53"/>
      <c r="C81" s="3"/>
      <c r="D81" s="6"/>
      <c r="E81" s="6"/>
      <c r="F81" s="4"/>
    </row>
    <row r="82" spans="2:6" ht="9.75" customHeight="1" x14ac:dyDescent="0.25">
      <c r="B82" s="53"/>
      <c r="C82" s="3"/>
      <c r="D82" s="3"/>
      <c r="E82" s="3"/>
      <c r="F82" s="4"/>
    </row>
    <row r="83" spans="2:6" ht="9.75" customHeight="1" x14ac:dyDescent="0.25">
      <c r="B83" s="53"/>
      <c r="C83" s="3"/>
      <c r="D83" s="3"/>
      <c r="E83" s="3"/>
      <c r="F83" s="4"/>
    </row>
    <row r="84" spans="2:6" ht="9.75" customHeight="1" x14ac:dyDescent="0.25">
      <c r="B84" s="54"/>
      <c r="C84" s="8"/>
      <c r="D84" s="8"/>
      <c r="E84" s="8"/>
      <c r="F84" s="25"/>
    </row>
    <row r="696" spans="3:3" x14ac:dyDescent="0.25">
      <c r="C696" s="10"/>
    </row>
  </sheetData>
  <sheetProtection algorithmName="SHA-512" hashValue="cpFf9F+z3C/yV7KIWElxRhWjlQDCI6DekzF3/FAGqNqJXTiTIGd1CsjycWotmrxaH1KZqdrGg+j5e0qVpr09Dg==" saltValue="aljXJVhkeHS6Dk7g/xAbHQ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/>
  </sheetViews>
  <sheetFormatPr baseColWidth="10" defaultRowHeight="13.2" x14ac:dyDescent="0.25"/>
  <cols>
    <col min="1" max="1" width="11.44140625" style="26" customWidth="1"/>
    <col min="2" max="2" width="35" style="28" bestFit="1" customWidth="1"/>
    <col min="3" max="3" width="11.44140625" style="30" customWidth="1"/>
    <col min="4" max="10" width="11.44140625" style="28" customWidth="1"/>
  </cols>
  <sheetData>
    <row r="1" spans="1:10" x14ac:dyDescent="0.25">
      <c r="B1" s="27" t="s">
        <v>20</v>
      </c>
      <c r="J1" s="37" t="s">
        <v>23</v>
      </c>
    </row>
    <row r="3" spans="1:10" ht="25.5" customHeight="1" x14ac:dyDescent="0.25">
      <c r="A3" s="26" t="s">
        <v>9</v>
      </c>
      <c r="B3" s="28" t="s">
        <v>21</v>
      </c>
      <c r="C3" s="135" t="s">
        <v>107</v>
      </c>
      <c r="D3" s="69"/>
      <c r="E3" s="69"/>
      <c r="F3" s="69"/>
      <c r="G3" s="69"/>
      <c r="H3" s="69"/>
      <c r="I3" s="69"/>
      <c r="J3" s="70"/>
    </row>
    <row r="5" spans="1:10" ht="25.5" customHeight="1" x14ac:dyDescent="0.25">
      <c r="A5" s="26" t="s">
        <v>12</v>
      </c>
      <c r="B5" s="28" t="s">
        <v>10</v>
      </c>
      <c r="C5" s="135" t="s">
        <v>108</v>
      </c>
      <c r="D5" s="69"/>
      <c r="E5" s="69"/>
      <c r="F5" s="69"/>
      <c r="G5" s="69"/>
      <c r="H5" s="69"/>
      <c r="I5" s="69"/>
      <c r="J5" s="70"/>
    </row>
    <row r="6" spans="1:10" x14ac:dyDescent="0.25">
      <c r="C6" s="31"/>
      <c r="D6" s="38"/>
      <c r="E6" s="38"/>
      <c r="F6" s="38"/>
      <c r="G6" s="38"/>
      <c r="H6" s="38"/>
    </row>
    <row r="7" spans="1:10" x14ac:dyDescent="0.25">
      <c r="A7" s="26" t="s">
        <v>14</v>
      </c>
      <c r="B7" s="28" t="s">
        <v>32</v>
      </c>
      <c r="C7" s="136" t="s">
        <v>109</v>
      </c>
      <c r="D7" s="38"/>
      <c r="E7" s="38"/>
      <c r="F7" s="38"/>
      <c r="G7" s="38"/>
      <c r="H7" s="38"/>
    </row>
    <row r="8" spans="1:10" x14ac:dyDescent="0.25">
      <c r="C8" s="31"/>
      <c r="D8" s="38"/>
      <c r="E8" s="38"/>
      <c r="F8" s="38"/>
      <c r="G8" s="38"/>
      <c r="H8" s="38"/>
    </row>
    <row r="9" spans="1:10" x14ac:dyDescent="0.25">
      <c r="A9" s="26" t="s">
        <v>17</v>
      </c>
      <c r="B9" s="28" t="s">
        <v>16</v>
      </c>
      <c r="C9" s="136" t="s">
        <v>46</v>
      </c>
      <c r="D9" s="38"/>
      <c r="E9" s="38"/>
      <c r="F9" s="38"/>
      <c r="G9" s="38"/>
      <c r="H9" s="38"/>
    </row>
    <row r="10" spans="1:10" x14ac:dyDescent="0.25">
      <c r="C10" s="31"/>
      <c r="D10" s="38"/>
      <c r="E10" s="38"/>
      <c r="F10" s="38"/>
      <c r="G10" s="38"/>
      <c r="H10" s="38"/>
    </row>
    <row r="11" spans="1:10" ht="25.5" customHeight="1" x14ac:dyDescent="0.25">
      <c r="A11" s="26" t="s">
        <v>18</v>
      </c>
      <c r="B11" s="28" t="s">
        <v>13</v>
      </c>
      <c r="C11" s="135" t="s">
        <v>47</v>
      </c>
      <c r="D11" s="69"/>
      <c r="E11" s="69"/>
      <c r="F11" s="69"/>
      <c r="G11" s="69"/>
      <c r="H11" s="69"/>
      <c r="I11" s="69"/>
      <c r="J11" s="70"/>
    </row>
    <row r="12" spans="1:10" x14ac:dyDescent="0.25">
      <c r="C12" s="31"/>
      <c r="D12" s="38"/>
      <c r="E12" s="38"/>
      <c r="F12" s="38"/>
      <c r="G12" s="38"/>
      <c r="H12" s="38"/>
    </row>
    <row r="13" spans="1:10" x14ac:dyDescent="0.25">
      <c r="A13" s="26" t="s">
        <v>22</v>
      </c>
      <c r="B13" s="28" t="s">
        <v>15</v>
      </c>
      <c r="C13" s="137" t="s">
        <v>110</v>
      </c>
      <c r="D13" s="38"/>
      <c r="E13" s="38"/>
      <c r="F13" s="38"/>
      <c r="G13" s="38"/>
      <c r="H13" s="38"/>
    </row>
    <row r="14" spans="1:10" x14ac:dyDescent="0.25">
      <c r="C14" s="31"/>
      <c r="D14" s="38"/>
      <c r="E14" s="38"/>
      <c r="F14" s="38"/>
      <c r="G14" s="38"/>
      <c r="H14" s="38"/>
    </row>
    <row r="15" spans="1:10" x14ac:dyDescent="0.25">
      <c r="A15" s="26" t="s">
        <v>34</v>
      </c>
      <c r="B15" s="28" t="s">
        <v>36</v>
      </c>
      <c r="C15" s="136" t="s">
        <v>111</v>
      </c>
      <c r="D15" s="38"/>
      <c r="E15" s="38"/>
      <c r="F15" s="38"/>
      <c r="G15" s="38"/>
      <c r="H15" s="38"/>
    </row>
    <row r="16" spans="1:10" x14ac:dyDescent="0.25">
      <c r="C16" s="31"/>
      <c r="D16" s="38"/>
      <c r="E16" s="38"/>
      <c r="F16" s="38"/>
      <c r="G16" s="38"/>
      <c r="H16" s="38"/>
    </row>
    <row r="17" spans="1:10" x14ac:dyDescent="0.25">
      <c r="A17" s="26" t="s">
        <v>35</v>
      </c>
      <c r="B17" s="28" t="s">
        <v>37</v>
      </c>
      <c r="C17" s="32"/>
      <c r="D17" s="38"/>
      <c r="E17" s="38"/>
      <c r="F17" s="38"/>
      <c r="G17" s="38"/>
      <c r="H17" s="38"/>
    </row>
    <row r="18" spans="1:10" x14ac:dyDescent="0.25">
      <c r="C18" s="31"/>
      <c r="D18" s="38"/>
      <c r="E18" s="38"/>
      <c r="F18" s="38"/>
      <c r="G18" s="38"/>
      <c r="H18" s="38"/>
    </row>
    <row r="19" spans="1:10" x14ac:dyDescent="0.25">
      <c r="A19" s="26" t="s">
        <v>33</v>
      </c>
      <c r="B19" s="28" t="s">
        <v>11</v>
      </c>
      <c r="C19" s="33">
        <v>0.19600000000000001</v>
      </c>
      <c r="E19" s="28" t="s">
        <v>8</v>
      </c>
    </row>
    <row r="20" spans="1:10" x14ac:dyDescent="0.25">
      <c r="C20" s="34">
        <v>5.5E-2</v>
      </c>
      <c r="E20" s="29" t="s">
        <v>19</v>
      </c>
    </row>
    <row r="21" spans="1:10" x14ac:dyDescent="0.25">
      <c r="C21" s="35">
        <v>0.2</v>
      </c>
      <c r="E21" s="29" t="s">
        <v>24</v>
      </c>
    </row>
    <row r="22" spans="1:10" x14ac:dyDescent="0.25">
      <c r="C22" s="36">
        <v>0</v>
      </c>
      <c r="E22" s="29" t="s">
        <v>25</v>
      </c>
    </row>
    <row r="24" spans="1:10" x14ac:dyDescent="0.25">
      <c r="A24" s="26">
        <v>10</v>
      </c>
      <c r="B24" s="28" t="s">
        <v>38</v>
      </c>
      <c r="C24" s="135" t="s">
        <v>112</v>
      </c>
      <c r="D24" s="69"/>
      <c r="E24" s="69"/>
      <c r="F24" s="69"/>
      <c r="G24" s="69"/>
      <c r="H24" s="69"/>
      <c r="I24" s="69"/>
      <c r="J24" s="70"/>
    </row>
    <row r="26" spans="1:10" x14ac:dyDescent="0.25">
      <c r="A26" s="26">
        <v>11</v>
      </c>
      <c r="B26" s="28" t="s">
        <v>39</v>
      </c>
      <c r="C26" s="137" t="s">
        <v>113</v>
      </c>
    </row>
    <row r="28" spans="1:10" x14ac:dyDescent="0.25">
      <c r="A28" s="26">
        <v>12</v>
      </c>
      <c r="B28" s="28" t="s">
        <v>40</v>
      </c>
      <c r="C28" s="68"/>
      <c r="D28" s="69"/>
      <c r="E28" s="69"/>
      <c r="F28" s="69"/>
      <c r="G28" s="69"/>
      <c r="H28" s="69"/>
      <c r="I28" s="69"/>
      <c r="J28" s="70"/>
    </row>
  </sheetData>
  <sheetProtection algorithmName="SHA-512" hashValue="ZNiwynxgCY/0z0lx4f91e6ocLokD2wEK9voiX3VZ60Rwo1X7f9iqYsf9mt3NcmQwmYlUX6nTjjMP4GzHfu8J0A==" saltValue="iqv4/ymUbK9bmTx0rLBuMw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SGTi</dc:creator>
  <cp:lastModifiedBy>SGTi </cp:lastModifiedBy>
  <cp:lastPrinted>2010-03-26T07:59:16Z</cp:lastPrinted>
  <dcterms:created xsi:type="dcterms:W3CDTF">2005-02-10T10:20:05Z</dcterms:created>
  <dcterms:modified xsi:type="dcterms:W3CDTF">2023-07-04T10:50:24Z</dcterms:modified>
</cp:coreProperties>
</file>