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195 - Villa Bellevue - EVIAN - LI2C\CONSULTATION\"/>
    </mc:Choice>
  </mc:AlternateContent>
  <xr:revisionPtr revIDLastSave="0" documentId="8_{1C26994B-B857-4EE5-9B64-6A6031D64668}" xr6:coauthVersionLast="47" xr6:coauthVersionMax="47" xr10:uidLastSave="{00000000-0000-0000-0000-000000000000}"/>
  <workbookProtection workbookAlgorithmName="SHA-512" workbookHashValue="SH0Dds416SgYwazAfuLhowb4UW+vPycuibM337074YHzEds0OVe7eeYzAb52Mvlq72FsWfjIOIF6LjjYeBpEpw==" workbookSaltValue="ujdFuS0gteqbr68q0GTtSg==" workbookSpinCount="100000" lockStructure="1"/>
  <bookViews>
    <workbookView xWindow="-30828" yWindow="-108" windowWidth="30936" windowHeight="16776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6" i="1" l="1"/>
  <c r="I212" i="1"/>
  <c r="H212" i="1"/>
  <c r="I210" i="1"/>
  <c r="H210" i="1"/>
  <c r="L207" i="1"/>
  <c r="K207" i="1"/>
  <c r="M207" i="1" s="1"/>
  <c r="H207" i="1"/>
  <c r="I203" i="1"/>
  <c r="H203" i="1"/>
  <c r="I201" i="1"/>
  <c r="H201" i="1"/>
  <c r="L198" i="1"/>
  <c r="K198" i="1"/>
  <c r="M198" i="1" s="1"/>
  <c r="H198" i="1"/>
  <c r="L195" i="1"/>
  <c r="K195" i="1"/>
  <c r="M195" i="1" s="1"/>
  <c r="H195" i="1"/>
  <c r="I192" i="1"/>
  <c r="H192" i="1"/>
  <c r="L188" i="1"/>
  <c r="K188" i="1"/>
  <c r="M188" i="1" s="1"/>
  <c r="H188" i="1"/>
  <c r="L185" i="1"/>
  <c r="K185" i="1"/>
  <c r="M185" i="1" s="1"/>
  <c r="H185" i="1"/>
  <c r="L182" i="1"/>
  <c r="K182" i="1"/>
  <c r="M182" i="1" s="1"/>
  <c r="H182" i="1"/>
  <c r="L179" i="1"/>
  <c r="K179" i="1"/>
  <c r="M179" i="1" s="1"/>
  <c r="H179" i="1"/>
  <c r="L176" i="1"/>
  <c r="K176" i="1"/>
  <c r="M176" i="1" s="1"/>
  <c r="H176" i="1"/>
  <c r="M171" i="1"/>
  <c r="L171" i="1"/>
  <c r="K171" i="1"/>
  <c r="H171" i="1"/>
  <c r="L168" i="1"/>
  <c r="K168" i="1"/>
  <c r="M168" i="1" s="1"/>
  <c r="H168" i="1"/>
  <c r="L165" i="1"/>
  <c r="K165" i="1"/>
  <c r="M165" i="1" s="1"/>
  <c r="H165" i="1"/>
  <c r="L162" i="1"/>
  <c r="K162" i="1"/>
  <c r="M162" i="1" s="1"/>
  <c r="H162" i="1"/>
  <c r="L159" i="1"/>
  <c r="K159" i="1"/>
  <c r="M159" i="1" s="1"/>
  <c r="H159" i="1"/>
  <c r="L156" i="1"/>
  <c r="K156" i="1"/>
  <c r="M156" i="1" s="1"/>
  <c r="H156" i="1"/>
  <c r="I151" i="1"/>
  <c r="H151" i="1"/>
  <c r="L148" i="1"/>
  <c r="K148" i="1"/>
  <c r="M148" i="1" s="1"/>
  <c r="H148" i="1"/>
  <c r="I146" i="1"/>
  <c r="H146" i="1"/>
  <c r="L144" i="1"/>
  <c r="K144" i="1"/>
  <c r="M144" i="1" s="1"/>
  <c r="H144" i="1"/>
  <c r="M141" i="1"/>
  <c r="L141" i="1"/>
  <c r="K141" i="1"/>
  <c r="H141" i="1"/>
  <c r="L138" i="1"/>
  <c r="K138" i="1"/>
  <c r="M138" i="1" s="1"/>
  <c r="H138" i="1"/>
  <c r="L135" i="1"/>
  <c r="K135" i="1"/>
  <c r="M135" i="1" s="1"/>
  <c r="H135" i="1"/>
  <c r="M132" i="1"/>
  <c r="L132" i="1"/>
  <c r="K132" i="1"/>
  <c r="H132" i="1"/>
  <c r="I129" i="1"/>
  <c r="H129" i="1"/>
  <c r="L127" i="1"/>
  <c r="K127" i="1"/>
  <c r="M127" i="1" s="1"/>
  <c r="H127" i="1"/>
  <c r="L125" i="1"/>
  <c r="K125" i="1"/>
  <c r="M125" i="1" s="1"/>
  <c r="H125" i="1"/>
  <c r="L121" i="1"/>
  <c r="K121" i="1"/>
  <c r="M121" i="1" s="1"/>
  <c r="H121" i="1"/>
  <c r="L118" i="1"/>
  <c r="K118" i="1"/>
  <c r="M118" i="1" s="1"/>
  <c r="H118" i="1"/>
  <c r="L113" i="1"/>
  <c r="K113" i="1"/>
  <c r="M113" i="1" s="1"/>
  <c r="H113" i="1"/>
  <c r="L110" i="1"/>
  <c r="K110" i="1"/>
  <c r="M110" i="1" s="1"/>
  <c r="H110" i="1"/>
  <c r="I106" i="1"/>
  <c r="H106" i="1"/>
  <c r="L102" i="1"/>
  <c r="K102" i="1"/>
  <c r="M102" i="1" s="1"/>
  <c r="H102" i="1"/>
  <c r="L99" i="1"/>
  <c r="K99" i="1"/>
  <c r="M99" i="1" s="1"/>
  <c r="H99" i="1"/>
  <c r="L94" i="1"/>
  <c r="K94" i="1"/>
  <c r="M94" i="1" s="1"/>
  <c r="H94" i="1"/>
  <c r="L91" i="1"/>
  <c r="K91" i="1"/>
  <c r="M91" i="1" s="1"/>
  <c r="H91" i="1"/>
  <c r="M88" i="1"/>
  <c r="L88" i="1"/>
  <c r="K88" i="1"/>
  <c r="H88" i="1"/>
  <c r="L86" i="1"/>
  <c r="K86" i="1"/>
  <c r="M86" i="1" s="1"/>
  <c r="H86" i="1"/>
  <c r="L82" i="1"/>
  <c r="K82" i="1"/>
  <c r="M82" i="1" s="1"/>
  <c r="H82" i="1"/>
  <c r="L79" i="1"/>
  <c r="K79" i="1"/>
  <c r="M79" i="1" s="1"/>
  <c r="H79" i="1"/>
  <c r="L77" i="1"/>
  <c r="K77" i="1"/>
  <c r="M77" i="1" s="1"/>
  <c r="H77" i="1"/>
  <c r="L72" i="1"/>
  <c r="K72" i="1"/>
  <c r="M72" i="1" s="1"/>
  <c r="H72" i="1"/>
  <c r="M69" i="1"/>
  <c r="L69" i="1"/>
  <c r="K69" i="1"/>
  <c r="H69" i="1"/>
  <c r="I65" i="1"/>
  <c r="H65" i="1"/>
  <c r="L62" i="1"/>
  <c r="K62" i="1"/>
  <c r="M62" i="1" s="1"/>
  <c r="H62" i="1"/>
  <c r="I57" i="1"/>
  <c r="H57" i="1"/>
  <c r="M54" i="1"/>
  <c r="L54" i="1"/>
  <c r="K54" i="1"/>
  <c r="H54" i="1"/>
  <c r="L51" i="1"/>
  <c r="K51" i="1"/>
  <c r="M51" i="1" s="1"/>
  <c r="H51" i="1"/>
  <c r="L47" i="1"/>
  <c r="K47" i="1"/>
  <c r="M47" i="1" s="1"/>
  <c r="H47" i="1"/>
  <c r="L44" i="1"/>
  <c r="K44" i="1"/>
  <c r="M44" i="1" s="1"/>
  <c r="H44" i="1"/>
  <c r="L40" i="1"/>
  <c r="K40" i="1"/>
  <c r="M40" i="1" s="1"/>
  <c r="H40" i="1"/>
  <c r="L37" i="1"/>
  <c r="K37" i="1"/>
  <c r="M37" i="1" s="1"/>
  <c r="H37" i="1"/>
  <c r="L34" i="1"/>
  <c r="K34" i="1"/>
  <c r="M34" i="1" s="1"/>
  <c r="H34" i="1"/>
  <c r="L30" i="1"/>
  <c r="K30" i="1"/>
  <c r="M30" i="1" s="1"/>
  <c r="H30" i="1"/>
  <c r="I28" i="1"/>
  <c r="H28" i="1"/>
  <c r="L25" i="1"/>
  <c r="K25" i="1"/>
  <c r="M25" i="1" s="1"/>
  <c r="H25" i="1"/>
  <c r="L21" i="1"/>
  <c r="K21" i="1"/>
  <c r="M21" i="1" s="1"/>
  <c r="H21" i="1"/>
  <c r="L18" i="1"/>
  <c r="K18" i="1"/>
  <c r="M18" i="1" s="1"/>
  <c r="H18" i="1"/>
  <c r="L15" i="1"/>
  <c r="K15" i="1"/>
  <c r="M15" i="1" s="1"/>
  <c r="H15" i="1"/>
  <c r="L12" i="1"/>
  <c r="K12" i="1"/>
  <c r="M12" i="1" s="1"/>
  <c r="H12" i="1"/>
  <c r="L9" i="1"/>
  <c r="K9" i="1"/>
  <c r="M9" i="1" s="1"/>
  <c r="H9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217" i="1" l="1"/>
  <c r="H218" i="1" s="1"/>
</calcChain>
</file>

<file path=xl/sharedStrings.xml><?xml version="1.0" encoding="utf-8"?>
<sst xmlns="http://schemas.openxmlformats.org/spreadsheetml/2006/main" count="584" uniqueCount="264">
  <si>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</si>
  <si>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</si>
  <si>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</si>
  <si>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</si>
  <si>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</si>
  <si>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</si>
  <si>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</si>
  <si>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</si>
  <si>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</si>
  <si>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</si>
  <si>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</si>
  <si>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</si>
  <si>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</si>
  <si>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</si>
  <si>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</si>
  <si>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</si>
  <si>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</si>
  <si>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</si>
  <si>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</si>
  <si>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</si>
  <si>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</si>
  <si>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</si>
  <si>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</si>
  <si>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</si>
  <si>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</si>
  <si>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</si>
  <si>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</si>
  <si>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</si>
  <si>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</si>
  <si>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</si>
  <si>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</si>
  <si>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</si>
  <si>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</si>
  <si>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</si>
  <si>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</si>
  <si>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</si>
  <si>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</si>
  <si>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</si>
  <si>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</si>
  <si>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</si>
  <si>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</si>
  <si>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</si>
  <si>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</si>
  <si>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</si>
  <si>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</si>
  <si>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</si>
  <si>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n°01</t>
  </si>
  <si>
    <t>VRD- TERRASSEMENT - ESPACES VERTS</t>
  </si>
  <si>
    <t>4</t>
  </si>
  <si>
    <t>1</t>
  </si>
  <si>
    <t>TERRASSEMENT</t>
  </si>
  <si>
    <t>6</t>
  </si>
  <si>
    <t>1.1</t>
  </si>
  <si>
    <t>Installation Chantier</t>
  </si>
  <si>
    <t>9</t>
  </si>
  <si>
    <t>1.1.1</t>
  </si>
  <si>
    <t>Ouverture Mur pour accès Chantier</t>
  </si>
  <si>
    <t>ML</t>
  </si>
  <si>
    <t>9.&amp;</t>
  </si>
  <si>
    <t>8</t>
  </si>
  <si>
    <t>1.1.2</t>
  </si>
  <si>
    <t>Bande de roulage de l'entrée chantier à pied d'œuvre chantier</t>
  </si>
  <si>
    <t>1.1.2.1</t>
  </si>
  <si>
    <t>Géotextile routier Voie d'accès</t>
  </si>
  <si>
    <t>M2</t>
  </si>
  <si>
    <t>L</t>
  </si>
  <si>
    <t>Localisation : Voie d'accès chantier</t>
  </si>
  <si>
    <t>1.1.2.2</t>
  </si>
  <si>
    <t>Fondation de voie de chantier</t>
  </si>
  <si>
    <t>M3</t>
  </si>
  <si>
    <t>1.1.2.3</t>
  </si>
  <si>
    <t>Géotextile Aire de stockage</t>
  </si>
  <si>
    <t>Localisation : Aire de stockage</t>
  </si>
  <si>
    <t>1.1.2.4</t>
  </si>
  <si>
    <t>Dépose des surfaces de voie et installation de chantier</t>
  </si>
  <si>
    <t>8.&amp;</t>
  </si>
  <si>
    <t>1.1.3</t>
  </si>
  <si>
    <t>Passerelle Provisoire</t>
  </si>
  <si>
    <t>Ens</t>
  </si>
  <si>
    <t>Localisation : Façade Sud, entrée RDC</t>
  </si>
  <si>
    <t>6.&amp;</t>
  </si>
  <si>
    <t>Total du sous-chapitre Installation Chantier</t>
  </si>
  <si>
    <t>1.2</t>
  </si>
  <si>
    <t xml:space="preserve">Décapage de la terre végétale et stockage sur site. </t>
  </si>
  <si>
    <t>1.3</t>
  </si>
  <si>
    <t>Fouilles en pleine masse pour reprise étanchéité et création de drains</t>
  </si>
  <si>
    <t>Localisation : Pieds de façades</t>
  </si>
  <si>
    <t>1.3.1</t>
  </si>
  <si>
    <t>Cubage des fouilles</t>
  </si>
  <si>
    <t>Localisation : Au droit des Log 04/05/06</t>
  </si>
  <si>
    <t>1.3.2</t>
  </si>
  <si>
    <t>Option</t>
  </si>
  <si>
    <t>Localisation : Au droit Log 07</t>
  </si>
  <si>
    <t>1.3.3</t>
  </si>
  <si>
    <t>Déconstruction Ancienne maçonnerie</t>
  </si>
  <si>
    <t>U</t>
  </si>
  <si>
    <t>1.4</t>
  </si>
  <si>
    <t>Stockage des déblais</t>
  </si>
  <si>
    <t>1.4.1</t>
  </si>
  <si>
    <t>Evacuation de délais à la décharge VARIANTE</t>
  </si>
  <si>
    <t>Localisation : L'ensemble ci dessus Log 04/05/06</t>
  </si>
  <si>
    <t>1.4.2</t>
  </si>
  <si>
    <t>Evacuation de déblais à la décharge</t>
  </si>
  <si>
    <t>Localisation : L'ensemble ci dessus Log 07</t>
  </si>
  <si>
    <t>1.5</t>
  </si>
  <si>
    <t>Remblaiement suite travaux</t>
  </si>
  <si>
    <t>Localisation : Pieds de façades Log 04/05/06</t>
  </si>
  <si>
    <t>1.6</t>
  </si>
  <si>
    <t xml:space="preserve">Remblaiement suite travaux </t>
  </si>
  <si>
    <t>Localisation : Pieds de façades Log 07</t>
  </si>
  <si>
    <t>4.&amp;</t>
  </si>
  <si>
    <t>Total du sous-chapitre TERRASSEMENT</t>
  </si>
  <si>
    <t>VRD</t>
  </si>
  <si>
    <t>2.1</t>
  </si>
  <si>
    <t>Ouvrages communs aux réseaux</t>
  </si>
  <si>
    <t>2.1.1</t>
  </si>
  <si>
    <t xml:space="preserve">Plan de recollement des réseaux </t>
  </si>
  <si>
    <t>2.1.1.1</t>
  </si>
  <si>
    <t>Plan de recollement pour l'ensemble des réseaux</t>
  </si>
  <si>
    <t>Total du sous-chapitre Ouvrages communs aux réseaux</t>
  </si>
  <si>
    <t>2.2</t>
  </si>
  <si>
    <t>Réseaux eau pluviale</t>
  </si>
  <si>
    <t>2.2.1</t>
  </si>
  <si>
    <t>Dépose Réseau EP</t>
  </si>
  <si>
    <t>2.2.1.1</t>
  </si>
  <si>
    <t>Dépose réseau EP existant</t>
  </si>
  <si>
    <t xml:space="preserve">Localisation : Réseau EP suivant plan de masse.
</t>
  </si>
  <si>
    <t>2.2.1.2</t>
  </si>
  <si>
    <t>Dépose Regard EP existant</t>
  </si>
  <si>
    <t>2.2.2</t>
  </si>
  <si>
    <t>Pose réseau EP</t>
  </si>
  <si>
    <t>2.2.2.1</t>
  </si>
  <si>
    <t>Canalisation EP- diam 125</t>
  </si>
  <si>
    <t>2.2.2.2</t>
  </si>
  <si>
    <t>Regard de pied de chute</t>
  </si>
  <si>
    <t>Localisation : Suivant plan masse</t>
  </si>
  <si>
    <t>2.2.2.3</t>
  </si>
  <si>
    <t>Regard de raccordement</t>
  </si>
  <si>
    <t>Localisation : Suivant plan de masse</t>
  </si>
  <si>
    <t>2.2.3</t>
  </si>
  <si>
    <t>Canalisation EP- provisoire</t>
  </si>
  <si>
    <t>2.2.4</t>
  </si>
  <si>
    <t>Contrôle et essai</t>
  </si>
  <si>
    <t>FT</t>
  </si>
  <si>
    <t>2.2.5</t>
  </si>
  <si>
    <t>EP sous extension SSol</t>
  </si>
  <si>
    <t>2.2.5.1</t>
  </si>
  <si>
    <t>Passage caméra et essai étanchéité</t>
  </si>
  <si>
    <t>Localisation : Sous dallage extension SSol</t>
  </si>
  <si>
    <t>2.2.5.2</t>
  </si>
  <si>
    <t>Réparation réseau EP</t>
  </si>
  <si>
    <t>2.2.6</t>
  </si>
  <si>
    <t>Drain sous extension SSol</t>
  </si>
  <si>
    <t>2.2.6.1</t>
  </si>
  <si>
    <t>2.2.6.2</t>
  </si>
  <si>
    <t>Réparation réseau Drain</t>
  </si>
  <si>
    <t>Total du sous-chapitre Réseaux eau pluviale</t>
  </si>
  <si>
    <t>2.3</t>
  </si>
  <si>
    <t>Réseau eau usée</t>
  </si>
  <si>
    <t>2.3.1</t>
  </si>
  <si>
    <t>Dépose réseau EU</t>
  </si>
  <si>
    <t>2.3.1.1</t>
  </si>
  <si>
    <t>Dépose réseau EU existant</t>
  </si>
  <si>
    <t xml:space="preserve">Localisation : Réseau EU suivant plan de masse.
</t>
  </si>
  <si>
    <t>2.3.1.2</t>
  </si>
  <si>
    <t>Dépose Regard EU existant</t>
  </si>
  <si>
    <t>2.3.2</t>
  </si>
  <si>
    <t>Pose réseau EU</t>
  </si>
  <si>
    <t>2.3.2.1</t>
  </si>
  <si>
    <t>Canalisation diamètre 160</t>
  </si>
  <si>
    <t xml:space="preserve">Localisation : Réseau EU selon plan de masse jusqu'au réseau existant
</t>
  </si>
  <si>
    <t>2.3.2.2</t>
  </si>
  <si>
    <t xml:space="preserve">Pose Regard EU </t>
  </si>
  <si>
    <t>2.3.3</t>
  </si>
  <si>
    <t>Canalisation EU- provisoire</t>
  </si>
  <si>
    <t>2.3.4</t>
  </si>
  <si>
    <t>Total du sous-chapitre Réseau eau usée</t>
  </si>
  <si>
    <t>2.4</t>
  </si>
  <si>
    <t xml:space="preserve">Réseau de drainage </t>
  </si>
  <si>
    <t>2.4.1</t>
  </si>
  <si>
    <t>Cunette, réseau, Chaussette</t>
  </si>
  <si>
    <t>Localisation : En pied de murs, réseau de drainage</t>
  </si>
  <si>
    <t>2.4.2</t>
  </si>
  <si>
    <t>Cunette, réseau, Chaussette OPTION</t>
  </si>
  <si>
    <t>2.4.3</t>
  </si>
  <si>
    <t>Regard visitable Ht 2ml</t>
  </si>
  <si>
    <t xml:space="preserve">Localisation : Réseau de drainage
</t>
  </si>
  <si>
    <t>2.4.4</t>
  </si>
  <si>
    <t>Regards visitables Ht 2ml OPTION</t>
  </si>
  <si>
    <t>2.4.5</t>
  </si>
  <si>
    <t xml:space="preserve">Total du sous-chapitre Réseau de drainage </t>
  </si>
  <si>
    <t>2.5</t>
  </si>
  <si>
    <t xml:space="preserve">PV croisement de réseaux </t>
  </si>
  <si>
    <t>Localisation : Façade Sud entrée du bâtiment</t>
  </si>
  <si>
    <t>Total du sous-chapitre VRD</t>
  </si>
  <si>
    <t>3</t>
  </si>
  <si>
    <t>ESPACES VERTS</t>
  </si>
  <si>
    <t>3.1</t>
  </si>
  <si>
    <t>AMENAGEMENTS EXTERIEURS</t>
  </si>
  <si>
    <t>3.1.1</t>
  </si>
  <si>
    <t>Dépose</t>
  </si>
  <si>
    <t>3.1.1.1</t>
  </si>
  <si>
    <t>Dépose Dalette sur lit de sable</t>
  </si>
  <si>
    <t>Localisation : Façade Est</t>
  </si>
  <si>
    <t>3.1.1.2</t>
  </si>
  <si>
    <t xml:space="preserve">Dépose Clôture </t>
  </si>
  <si>
    <t>Localisation : Sur l'ensemble de la parcelle</t>
  </si>
  <si>
    <t>3.1.1.3</t>
  </si>
  <si>
    <t>Dépose de portillon</t>
  </si>
  <si>
    <t>3.1.1.4</t>
  </si>
  <si>
    <t>Dépose de bordure</t>
  </si>
  <si>
    <t>Localisation : Entrée Sud</t>
  </si>
  <si>
    <t>3.1.1.5</t>
  </si>
  <si>
    <t>Dépose de volée d'escalier béton</t>
  </si>
  <si>
    <t>Localisation : Façade Ouest &amp; Façade Est vers terrasse</t>
  </si>
  <si>
    <t>3.1.1.6</t>
  </si>
  <si>
    <t>Dépose de volée d'escalier béton et étaiement provisoire du palier</t>
  </si>
  <si>
    <t>Localisation : Façade Est vers RDC</t>
  </si>
  <si>
    <t>3.1.2</t>
  </si>
  <si>
    <t>Pose</t>
  </si>
  <si>
    <t>3.1.2.1</t>
  </si>
  <si>
    <t>Pose Dalette sur lit de sable</t>
  </si>
  <si>
    <t>3.1.2.2</t>
  </si>
  <si>
    <t xml:space="preserve">Pose Clôture </t>
  </si>
  <si>
    <t>3.1.2.3</t>
  </si>
  <si>
    <t>Pose de portillon</t>
  </si>
  <si>
    <t>3.1.2.4</t>
  </si>
  <si>
    <t>Pose de bordure</t>
  </si>
  <si>
    <t>3.1.2.5</t>
  </si>
  <si>
    <t>Pose de stabilisé Compacté</t>
  </si>
  <si>
    <t>Total du sous-chapitre AMENAGEMENTS EXTERIEURS</t>
  </si>
  <si>
    <t>3.2</t>
  </si>
  <si>
    <t>PLANTATIONS</t>
  </si>
  <si>
    <t>3.2.1</t>
  </si>
  <si>
    <t>Exécution d'engazonnement</t>
  </si>
  <si>
    <t xml:space="preserve">Localisation : Sur l'ensemble des zones à planter </t>
  </si>
  <si>
    <t>3.2.2</t>
  </si>
  <si>
    <t>Plants pour haie</t>
  </si>
  <si>
    <t>Localisation : Suivant plan</t>
  </si>
  <si>
    <t>Total du sous-chapitre PLANTATIONS</t>
  </si>
  <si>
    <t>Total du sous-chapitre ESPACES VERTS</t>
  </si>
  <si>
    <t>DIVERS</t>
  </si>
  <si>
    <t>4.1</t>
  </si>
  <si>
    <t>STOCKAGE</t>
  </si>
  <si>
    <t>4.1.1</t>
  </si>
  <si>
    <t>Mise en place conteneur 20" de stockage</t>
  </si>
  <si>
    <t>ENS</t>
  </si>
  <si>
    <t>Localisation : Jardin Est</t>
  </si>
  <si>
    <t>Total du sous-chapitre STOCKAGE</t>
  </si>
  <si>
    <t>Total du sous-chapitre DIVERS</t>
  </si>
  <si>
    <t>2.&amp;</t>
  </si>
  <si>
    <t>Total du lot VRD- TERRASSEMENT - ESPACES VERTS</t>
  </si>
  <si>
    <t>Total HT :</t>
  </si>
  <si>
    <t>Total TVA :</t>
  </si>
  <si>
    <t>Total TTC :</t>
  </si>
  <si>
    <t xml:space="preserve">
MAITRE D'OEUVRE : 
        LI2C
        12 Avenue des Genéviers
        74200 Thonon les Bains
ECONOMISTE DE LA CONSTRUCTION : 
        LI2C
        12 Avenue des Genéviers
        74200 Thonon les Bains</t>
  </si>
  <si>
    <t xml:space="preserve">MAITRE D'OUVRAGE : 
FONTANEL PROMOTION
</t>
  </si>
  <si>
    <t>D.P.G.F.</t>
  </si>
  <si>
    <t>VILLA BELLEVUE EVIAN</t>
  </si>
  <si>
    <t>23195</t>
  </si>
  <si>
    <t>28/04/2023</t>
  </si>
  <si>
    <t>DCE</t>
  </si>
  <si>
    <t>6 boulevard Jean Jaurès</t>
  </si>
  <si>
    <t>74500 EVIAN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</si>
</sst>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dd/mm/yy;@"/>
    <numFmt numFmtId="169" formatCode="#,##0.000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14" fillId="0" borderId="11" xfId="0" applyFont="1" applyBorder="1" applyAlignment="1">
      <alignment horizontal="left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/>
    </xf>
    <xf numFmtId="0" fontId="15" fillId="0" borderId="5" xfId="0" applyFont="1" applyBorder="1"/>
    <xf numFmtId="10" fontId="14" fillId="0" borderId="5" xfId="0" applyNumberFormat="1" applyFont="1" applyBorder="1" applyAlignment="1">
      <alignment horizontal="right"/>
    </xf>
    <xf numFmtId="0" fontId="14" fillId="0" borderId="3" xfId="0" applyFont="1" applyBorder="1"/>
    <xf numFmtId="10" fontId="14" fillId="0" borderId="3" xfId="0" applyNumberFormat="1" applyFont="1" applyBorder="1"/>
    <xf numFmtId="0" fontId="15" fillId="0" borderId="0" xfId="0" applyFont="1"/>
    <xf numFmtId="0" fontId="14" fillId="0" borderId="0" xfId="0" applyFont="1"/>
    <xf numFmtId="0" fontId="14" fillId="0" borderId="11" xfId="0" quotePrefix="1" applyFont="1" applyBorder="1" applyAlignment="1">
      <alignment horizontal="left"/>
    </xf>
    <xf numFmtId="0" fontId="14" fillId="0" borderId="5" xfId="0" quotePrefix="1" applyFont="1" applyBorder="1"/>
    <xf numFmtId="0" fontId="14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169" fontId="6" fillId="0" borderId="5" xfId="0" applyNumberFormat="1" applyFont="1" applyBorder="1"/>
    <xf numFmtId="3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691515</xdr:colOff>
      <xdr:row>58</xdr:row>
      <xdr:rowOff>66675</xdr:rowOff>
    </xdr:from>
    <xdr:to>
      <xdr:col>5</xdr:col>
      <xdr:colOff>916320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8382A28D-FE34-B2D0-8AA6-24119343DBE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2255DA33-5A54-491C-B0B5-16C352B60F13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B63D6638-BB86-A176-CAE2-122DC8CE577B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CD7B84CC-A0CB-4AFE-BC3F-E8EBE738D08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548640</xdr:colOff>
      <xdr:row>74</xdr:row>
      <xdr:rowOff>76200</xdr:rowOff>
    </xdr:from>
    <xdr:to>
      <xdr:col>5</xdr:col>
      <xdr:colOff>758190</xdr:colOff>
      <xdr:row>80</xdr:row>
      <xdr:rowOff>121920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26BA3560-2BDC-D57D-6C2D-5FCDE0479AD5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29D3B37-3185-4979-973E-C8BBB32B501F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8"/>
  <sheetViews>
    <sheetView showGridLines="0" tabSelected="1" topLeftCell="B1" workbookViewId="0">
      <selection activeCell="F9" sqref="F9"/>
    </sheetView>
  </sheetViews>
  <sheetFormatPr baseColWidth="10" defaultRowHeight="13.2" x14ac:dyDescent="0.25"/>
  <cols>
    <col min="1" max="1" width="1.33203125" style="39" hidden="1" customWidth="1"/>
    <col min="2" max="2" width="10.6640625" style="14" customWidth="1"/>
    <col min="3" max="3" width="55.6640625" style="16" customWidth="1"/>
    <col min="4" max="4" width="5.6640625" style="14" customWidth="1"/>
    <col min="5" max="6" width="9.6640625" style="14" customWidth="1"/>
    <col min="7" max="8" width="11.44140625" style="18" customWidth="1"/>
    <col min="9" max="9" width="9" style="23" customWidth="1"/>
    <col min="10" max="10" width="9.88671875" style="41" customWidth="1"/>
    <col min="11" max="11" width="5" style="48" hidden="1" customWidth="1"/>
    <col min="12" max="12" width="5.5546875" style="49" hidden="1" customWidth="1"/>
    <col min="13" max="13" width="4.5546875" style="47" hidden="1" customWidth="1"/>
    <col min="14" max="14" width="14" style="42" customWidth="1"/>
  </cols>
  <sheetData>
    <row r="1" spans="1:14" x14ac:dyDescent="0.25">
      <c r="A1" s="70" t="s">
        <v>44</v>
      </c>
      <c r="B1" s="12" t="str">
        <f xml:space="preserve"> Paramètres!$C$5 &amp; ""</f>
        <v>VILLA BELLEVUE EVIAN</v>
      </c>
      <c r="C1" s="15"/>
      <c r="D1" s="12"/>
      <c r="E1" s="12"/>
      <c r="F1" s="12"/>
      <c r="G1" s="17"/>
      <c r="H1" s="17"/>
      <c r="I1" s="24"/>
      <c r="J1" s="45" t="str">
        <f xml:space="preserve"> Paramètres!$C$9 &amp; " " &amp; Paramètres!$C$11</f>
        <v>Lot n°01 VRD- TERRASSEMENT - ESPACES VERTS</v>
      </c>
      <c r="K1" s="46"/>
      <c r="L1" s="46"/>
      <c r="M1" s="46"/>
    </row>
    <row r="2" spans="1:14" x14ac:dyDescent="0.25">
      <c r="A2" s="13"/>
      <c r="B2" s="40"/>
      <c r="C2" s="15"/>
      <c r="D2" s="12"/>
      <c r="E2" s="12"/>
      <c r="F2" s="12"/>
      <c r="G2" s="17"/>
      <c r="H2" s="17"/>
      <c r="I2" s="24"/>
      <c r="J2" s="50" t="str">
        <f xml:space="preserve"> Paramètres!$C$13</f>
        <v>28/04/2023</v>
      </c>
      <c r="K2" s="46"/>
      <c r="L2" s="46"/>
      <c r="M2" s="46"/>
    </row>
    <row r="3" spans="1:14" s="21" customFormat="1" ht="25.5" customHeight="1" x14ac:dyDescent="0.25">
      <c r="A3" s="38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4" t="s">
        <v>7</v>
      </c>
      <c r="K3" s="22" t="s">
        <v>26</v>
      </c>
      <c r="L3" s="22" t="s">
        <v>27</v>
      </c>
      <c r="M3" s="44" t="s">
        <v>28</v>
      </c>
      <c r="N3" s="43"/>
    </row>
    <row r="4" spans="1:14" s="81" customFormat="1" ht="17.399999999999999" x14ac:dyDescent="0.3">
      <c r="A4" s="72"/>
      <c r="B4" s="73"/>
      <c r="C4" s="74"/>
      <c r="D4" s="73"/>
      <c r="E4" s="73"/>
      <c r="F4" s="73"/>
      <c r="G4" s="75"/>
      <c r="H4" s="75"/>
      <c r="I4" s="76"/>
      <c r="J4" s="77"/>
      <c r="K4" s="78"/>
      <c r="L4" s="73"/>
      <c r="M4" s="79"/>
      <c r="N4" s="80"/>
    </row>
    <row r="5" spans="1:14" s="81" customFormat="1" ht="17.399999999999999" x14ac:dyDescent="0.3">
      <c r="A5" s="82" t="s">
        <v>45</v>
      </c>
      <c r="B5" s="83" t="s">
        <v>46</v>
      </c>
      <c r="C5" s="84" t="s">
        <v>47</v>
      </c>
      <c r="D5" s="73"/>
      <c r="E5" s="73"/>
      <c r="F5" s="73"/>
      <c r="G5" s="75"/>
      <c r="H5" s="75"/>
      <c r="I5" s="76"/>
      <c r="J5" s="77"/>
      <c r="K5" s="78"/>
      <c r="L5" s="73"/>
      <c r="M5" s="79"/>
      <c r="N5" s="80"/>
    </row>
    <row r="6" spans="1:14" s="81" customFormat="1" ht="17.399999999999999" x14ac:dyDescent="0.3">
      <c r="A6" s="72"/>
      <c r="B6" s="73"/>
      <c r="C6" s="74"/>
      <c r="D6" s="73"/>
      <c r="E6" s="73"/>
      <c r="F6" s="73"/>
      <c r="G6" s="75"/>
      <c r="H6" s="75"/>
      <c r="I6" s="76"/>
      <c r="J6" s="77"/>
      <c r="K6" s="78"/>
      <c r="L6" s="73"/>
      <c r="M6" s="79"/>
      <c r="N6" s="80"/>
    </row>
    <row r="7" spans="1:14" s="71" customFormat="1" x14ac:dyDescent="0.25">
      <c r="A7" s="93" t="s">
        <v>48</v>
      </c>
      <c r="B7" s="94" t="s">
        <v>49</v>
      </c>
      <c r="C7" s="95" t="s">
        <v>50</v>
      </c>
      <c r="D7" s="86"/>
      <c r="E7" s="86"/>
      <c r="F7" s="86"/>
      <c r="G7" s="88"/>
      <c r="H7" s="88"/>
      <c r="I7" s="89"/>
      <c r="J7" s="90"/>
      <c r="K7" s="91"/>
      <c r="L7" s="86"/>
      <c r="M7" s="92"/>
      <c r="N7" s="42"/>
    </row>
    <row r="8" spans="1:14" s="105" customFormat="1" ht="12.6" thickBot="1" x14ac:dyDescent="0.3">
      <c r="A8" s="106" t="s">
        <v>51</v>
      </c>
      <c r="B8" s="107" t="s">
        <v>52</v>
      </c>
      <c r="C8" s="108" t="s">
        <v>53</v>
      </c>
      <c r="D8" s="97"/>
      <c r="E8" s="97"/>
      <c r="F8" s="97"/>
      <c r="G8" s="99"/>
      <c r="H8" s="99"/>
      <c r="I8" s="100"/>
      <c r="J8" s="101"/>
      <c r="K8" s="102"/>
      <c r="L8" s="97"/>
      <c r="M8" s="103"/>
      <c r="N8" s="104"/>
    </row>
    <row r="9" spans="1:14" ht="14.4" thickTop="1" thickBot="1" x14ac:dyDescent="0.3">
      <c r="A9" s="109" t="s">
        <v>54</v>
      </c>
      <c r="B9" s="110" t="s">
        <v>55</v>
      </c>
      <c r="C9" s="111" t="s">
        <v>56</v>
      </c>
      <c r="D9" s="110" t="s">
        <v>57</v>
      </c>
      <c r="E9" s="112">
        <v>15</v>
      </c>
      <c r="F9" s="113"/>
      <c r="G9" s="114"/>
      <c r="H9" s="18" t="str">
        <f>IF(ISBLANK(G9), "", IF(ISBLANK(F9), ROUND(E9 * ROUND(G9, 2), 2), ROUND(F9 * ROUND(G9, 2), 2)))</f>
        <v/>
      </c>
      <c r="I9" s="115" t="s">
        <v>44</v>
      </c>
      <c r="J9" s="41">
        <v>0.2</v>
      </c>
      <c r="K9" s="48" t="b">
        <f>IF(AND(COUNTIF(TAUXTVA1:TAUXTVA4, J9) = 0, J9 &lt;&gt; 0), FALSE, IF(ISBLANK(J9), FALSE, TRUE))</f>
        <v>1</v>
      </c>
      <c r="L9" s="49" t="b">
        <f>IF(AND(A9 = "9", OR(I9 = "Variante", I9 = "Option")), FALSE, TRUE)</f>
        <v>1</v>
      </c>
      <c r="M9" s="47">
        <f>IF(AND(L9 = TRUE, K9 = TRUE), J9, "")</f>
        <v>0.2</v>
      </c>
    </row>
    <row r="10" spans="1:14" ht="13.8" thickTop="1" x14ac:dyDescent="0.25">
      <c r="A10" s="109" t="s">
        <v>58</v>
      </c>
    </row>
    <row r="11" spans="1:14" ht="13.8" thickBot="1" x14ac:dyDescent="0.3">
      <c r="A11" s="109" t="s">
        <v>59</v>
      </c>
      <c r="B11" s="110" t="s">
        <v>60</v>
      </c>
      <c r="C11" s="111" t="s">
        <v>61</v>
      </c>
    </row>
    <row r="12" spans="1:14" ht="14.4" thickTop="1" thickBot="1" x14ac:dyDescent="0.3">
      <c r="A12" s="109" t="s">
        <v>54</v>
      </c>
      <c r="B12" s="110" t="s">
        <v>62</v>
      </c>
      <c r="C12" s="111" t="s">
        <v>63</v>
      </c>
      <c r="D12" s="110" t="s">
        <v>64</v>
      </c>
      <c r="E12" s="112">
        <v>100</v>
      </c>
      <c r="F12" s="113"/>
      <c r="G12" s="114"/>
      <c r="H12" s="18" t="str">
        <f>IF(ISBLANK(G12), "", IF(ISBLANK(F12), ROUND(E12 * ROUND(G12, 2), 2), ROUND(F12 * ROUND(G12, 2), 2)))</f>
        <v/>
      </c>
      <c r="I12" s="115" t="s">
        <v>44</v>
      </c>
      <c r="J12" s="41">
        <v>0.2</v>
      </c>
      <c r="K12" s="48" t="b">
        <f>IF(AND(COUNTIF(TAUXTVA1:TAUXTVA4, J12) = 0, J12 &lt;&gt; 0), FALSE, IF(ISBLANK(J12), FALSE, TRUE))</f>
        <v>1</v>
      </c>
      <c r="L12" s="49" t="b">
        <f>IF(AND(A12 = "9", OR(I12 = "Variante", I12 = "Option")), FALSE, TRUE)</f>
        <v>1</v>
      </c>
      <c r="M12" s="47">
        <f>IF(AND(L12 = TRUE, K12 = TRUE), J12, "")</f>
        <v>0.2</v>
      </c>
    </row>
    <row r="13" spans="1:14" ht="13.8" thickTop="1" x14ac:dyDescent="0.25">
      <c r="A13" s="109" t="s">
        <v>65</v>
      </c>
      <c r="C13" s="111" t="s">
        <v>66</v>
      </c>
    </row>
    <row r="14" spans="1:14" ht="13.8" thickBot="1" x14ac:dyDescent="0.3">
      <c r="A14" s="109" t="s">
        <v>58</v>
      </c>
    </row>
    <row r="15" spans="1:14" ht="14.4" thickTop="1" thickBot="1" x14ac:dyDescent="0.3">
      <c r="A15" s="109" t="s">
        <v>54</v>
      </c>
      <c r="B15" s="110" t="s">
        <v>67</v>
      </c>
      <c r="C15" s="111" t="s">
        <v>68</v>
      </c>
      <c r="D15" s="110" t="s">
        <v>69</v>
      </c>
      <c r="E15" s="116">
        <v>100</v>
      </c>
      <c r="F15" s="113"/>
      <c r="G15" s="114"/>
      <c r="H15" s="18" t="str">
        <f>IF(ISBLANK(G15), "", IF(ISBLANK(F15), ROUND(E15 * ROUND(G15, 2), 2), ROUND(F15 * ROUND(G15, 2), 2)))</f>
        <v/>
      </c>
      <c r="I15" s="115" t="s">
        <v>44</v>
      </c>
      <c r="J15" s="41">
        <v>0.2</v>
      </c>
      <c r="K15" s="48" t="b">
        <f>IF(AND(COUNTIF(TAUXTVA1:TAUXTVA4, J15) = 0, J15 &lt;&gt; 0), FALSE, IF(ISBLANK(J15), FALSE, TRUE))</f>
        <v>1</v>
      </c>
      <c r="L15" s="49" t="b">
        <f>IF(AND(A15 = "9", OR(I15 = "Variante", I15 = "Option")), FALSE, TRUE)</f>
        <v>1</v>
      </c>
      <c r="M15" s="47">
        <f>IF(AND(L15 = TRUE, K15 = TRUE), J15, "")</f>
        <v>0.2</v>
      </c>
    </row>
    <row r="16" spans="1:14" ht="13.8" thickTop="1" x14ac:dyDescent="0.25">
      <c r="A16" s="109" t="s">
        <v>65</v>
      </c>
      <c r="C16" s="111" t="s">
        <v>66</v>
      </c>
    </row>
    <row r="17" spans="1:14" ht="13.8" thickBot="1" x14ac:dyDescent="0.3">
      <c r="A17" s="109" t="s">
        <v>58</v>
      </c>
    </row>
    <row r="18" spans="1:14" ht="14.4" thickTop="1" thickBot="1" x14ac:dyDescent="0.3">
      <c r="A18" s="109" t="s">
        <v>54</v>
      </c>
      <c r="B18" s="110" t="s">
        <v>70</v>
      </c>
      <c r="C18" s="111" t="s">
        <v>71</v>
      </c>
      <c r="D18" s="110" t="s">
        <v>64</v>
      </c>
      <c r="E18" s="112">
        <v>100</v>
      </c>
      <c r="F18" s="113"/>
      <c r="G18" s="114"/>
      <c r="H18" s="18" t="str">
        <f>IF(ISBLANK(G18), "", IF(ISBLANK(F18), ROUND(E18 * ROUND(G18, 2), 2), ROUND(F18 * ROUND(G18, 2), 2)))</f>
        <v/>
      </c>
      <c r="I18" s="115" t="s">
        <v>44</v>
      </c>
      <c r="J18" s="41">
        <v>0.2</v>
      </c>
      <c r="K18" s="48" t="b">
        <f>IF(AND(COUNTIF(TAUXTVA1:TAUXTVA4, J18) = 0, J18 &lt;&gt; 0), FALSE, IF(ISBLANK(J18), FALSE, TRUE))</f>
        <v>1</v>
      </c>
      <c r="L18" s="49" t="b">
        <f>IF(AND(A18 = "9", OR(I18 = "Variante", I18 = "Option")), FALSE, TRUE)</f>
        <v>1</v>
      </c>
      <c r="M18" s="47">
        <f>IF(AND(L18 = TRUE, K18 = TRUE), J18, "")</f>
        <v>0.2</v>
      </c>
    </row>
    <row r="19" spans="1:14" ht="13.8" thickTop="1" x14ac:dyDescent="0.25">
      <c r="A19" s="109" t="s">
        <v>65</v>
      </c>
      <c r="C19" s="111" t="s">
        <v>72</v>
      </c>
    </row>
    <row r="20" spans="1:14" ht="13.8" thickBot="1" x14ac:dyDescent="0.3">
      <c r="A20" s="109" t="s">
        <v>58</v>
      </c>
    </row>
    <row r="21" spans="1:14" ht="14.4" thickTop="1" thickBot="1" x14ac:dyDescent="0.3">
      <c r="A21" s="109" t="s">
        <v>54</v>
      </c>
      <c r="B21" s="110" t="s">
        <v>73</v>
      </c>
      <c r="C21" s="111" t="s">
        <v>74</v>
      </c>
      <c r="D21" s="110" t="s">
        <v>64</v>
      </c>
      <c r="E21" s="112">
        <v>200</v>
      </c>
      <c r="F21" s="113"/>
      <c r="G21" s="114"/>
      <c r="H21" s="18" t="str">
        <f>IF(ISBLANK(G21), "", IF(ISBLANK(F21), ROUND(E21 * ROUND(G21, 2), 2), ROUND(F21 * ROUND(G21, 2), 2)))</f>
        <v/>
      </c>
      <c r="I21" s="115" t="s">
        <v>44</v>
      </c>
      <c r="J21" s="41">
        <v>0.2</v>
      </c>
      <c r="K21" s="48" t="b">
        <f>IF(AND(COUNTIF(TAUXTVA1:TAUXTVA4, J21) = 0, J21 &lt;&gt; 0), FALSE, IF(ISBLANK(J21), FALSE, TRUE))</f>
        <v>1</v>
      </c>
      <c r="L21" s="49" t="b">
        <f>IF(AND(A21 = "9", OR(I21 = "Variante", I21 = "Option")), FALSE, TRUE)</f>
        <v>1</v>
      </c>
      <c r="M21" s="47">
        <f>IF(AND(L21 = TRUE, K21 = TRUE), J21, "")</f>
        <v>0.2</v>
      </c>
    </row>
    <row r="22" spans="1:14" ht="13.8" thickTop="1" x14ac:dyDescent="0.25">
      <c r="A22" s="109" t="s">
        <v>65</v>
      </c>
      <c r="C22" s="111" t="s">
        <v>66</v>
      </c>
    </row>
    <row r="23" spans="1:14" x14ac:dyDescent="0.25">
      <c r="A23" s="109" t="s">
        <v>58</v>
      </c>
    </row>
    <row r="24" spans="1:14" ht="13.8" thickBot="1" x14ac:dyDescent="0.3">
      <c r="A24" s="109" t="s">
        <v>75</v>
      </c>
    </row>
    <row r="25" spans="1:14" ht="14.4" thickTop="1" thickBot="1" x14ac:dyDescent="0.3">
      <c r="A25" s="109" t="s">
        <v>54</v>
      </c>
      <c r="B25" s="110" t="s">
        <v>76</v>
      </c>
      <c r="C25" s="111" t="s">
        <v>77</v>
      </c>
      <c r="D25" s="110" t="s">
        <v>78</v>
      </c>
      <c r="E25" s="117">
        <v>1</v>
      </c>
      <c r="F25" s="113"/>
      <c r="G25" s="114"/>
      <c r="H25" s="18" t="str">
        <f>IF(ISBLANK(G25), "", IF(ISBLANK(F25), ROUND(E25 * ROUND(G25, 2), 2), ROUND(F25 * ROUND(G25, 2), 2)))</f>
        <v/>
      </c>
      <c r="I25" s="115" t="s">
        <v>44</v>
      </c>
      <c r="J25" s="41">
        <v>0.2</v>
      </c>
      <c r="K25" s="48" t="b">
        <f>IF(AND(COUNTIF(TAUXTVA1:TAUXTVA4, J25) = 0, J25 &lt;&gt; 0), FALSE, IF(ISBLANK(J25), FALSE, TRUE))</f>
        <v>1</v>
      </c>
      <c r="L25" s="49" t="b">
        <f>IF(AND(A25 = "9", OR(I25 = "Variante", I25 = "Option")), FALSE, TRUE)</f>
        <v>1</v>
      </c>
      <c r="M25" s="47">
        <f>IF(AND(L25 = TRUE, K25 = TRUE), J25, "")</f>
        <v>0.2</v>
      </c>
    </row>
    <row r="26" spans="1:14" ht="13.8" thickTop="1" x14ac:dyDescent="0.25">
      <c r="A26" s="109" t="s">
        <v>65</v>
      </c>
      <c r="C26" s="111" t="s">
        <v>79</v>
      </c>
    </row>
    <row r="27" spans="1:14" x14ac:dyDescent="0.25">
      <c r="A27" s="109" t="s">
        <v>58</v>
      </c>
    </row>
    <row r="28" spans="1:14" s="105" customFormat="1" ht="12" x14ac:dyDescent="0.25">
      <c r="A28" s="106" t="s">
        <v>80</v>
      </c>
      <c r="B28" s="107" t="s">
        <v>52</v>
      </c>
      <c r="C28" s="108" t="s">
        <v>81</v>
      </c>
      <c r="D28" s="97"/>
      <c r="E28" s="97"/>
      <c r="F28" s="97"/>
      <c r="G28" s="99"/>
      <c r="H28" s="99">
        <f>IF(COUNTIF(L8:L27, FALSE) = COUNTIF(A8:A27, "9"), SUMIF(A8:A27, "9", H8:H27), SUMIF(L8:L27, TRUE, H8:H27))</f>
        <v>0</v>
      </c>
      <c r="I28" s="23" t="str">
        <f>IF(AND(COUNTIF(A8:A27, "9") &gt; 0, COUNTIF(L8:L27, FALSE) = COUNTIF(A8:A27, "9")), "Non totalisé", "")</f>
        <v/>
      </c>
      <c r="J28" s="101"/>
      <c r="K28" s="102"/>
      <c r="L28" s="97"/>
      <c r="M28" s="103"/>
      <c r="N28" s="104"/>
    </row>
    <row r="29" spans="1:14" s="105" customFormat="1" ht="12.6" thickBot="1" x14ac:dyDescent="0.3">
      <c r="A29" s="96"/>
      <c r="B29" s="97"/>
      <c r="C29" s="98"/>
      <c r="D29" s="97"/>
      <c r="E29" s="97"/>
      <c r="F29" s="97"/>
      <c r="G29" s="99"/>
      <c r="H29" s="99"/>
      <c r="I29" s="100"/>
      <c r="J29" s="101"/>
      <c r="K29" s="102"/>
      <c r="L29" s="97"/>
      <c r="M29" s="103"/>
      <c r="N29" s="104"/>
    </row>
    <row r="30" spans="1:14" ht="14.4" thickTop="1" thickBot="1" x14ac:dyDescent="0.3">
      <c r="A30" s="109" t="s">
        <v>54</v>
      </c>
      <c r="B30" s="110" t="s">
        <v>82</v>
      </c>
      <c r="C30" s="111" t="s">
        <v>83</v>
      </c>
      <c r="D30" s="110" t="s">
        <v>69</v>
      </c>
      <c r="E30" s="116">
        <v>15</v>
      </c>
      <c r="F30" s="113"/>
      <c r="G30" s="114"/>
      <c r="H30" s="18" t="str">
        <f>IF(ISBLANK(G30), "", IF(ISBLANK(F30), ROUND(E30 * ROUND(G30, 2), 2), ROUND(F30 * ROUND(G30, 2), 2)))</f>
        <v/>
      </c>
      <c r="I30" s="115" t="s">
        <v>44</v>
      </c>
      <c r="J30" s="41">
        <v>0.2</v>
      </c>
      <c r="K30" s="48" t="b">
        <f>IF(AND(COUNTIF(TAUXTVA1:TAUXTVA4, J30) = 0, J30 &lt;&gt; 0), FALSE, IF(ISBLANK(J30), FALSE, TRUE))</f>
        <v>1</v>
      </c>
      <c r="L30" s="49" t="b">
        <f>IF(AND(A30 = "9", OR(I30 = "Variante", I30 = "Option")), FALSE, TRUE)</f>
        <v>1</v>
      </c>
      <c r="M30" s="47">
        <f>IF(AND(L30 = TRUE, K30 = TRUE), J30, "")</f>
        <v>0.2</v>
      </c>
    </row>
    <row r="31" spans="1:14" ht="13.8" thickTop="1" x14ac:dyDescent="0.25">
      <c r="A31" s="109" t="s">
        <v>58</v>
      </c>
    </row>
    <row r="32" spans="1:14" x14ac:dyDescent="0.25">
      <c r="A32" s="109" t="s">
        <v>59</v>
      </c>
      <c r="B32" s="110" t="s">
        <v>84</v>
      </c>
      <c r="C32" s="111" t="s">
        <v>85</v>
      </c>
    </row>
    <row r="33" spans="1:13" ht="13.8" thickBot="1" x14ac:dyDescent="0.3">
      <c r="A33" s="109" t="s">
        <v>65</v>
      </c>
      <c r="C33" s="111" t="s">
        <v>86</v>
      </c>
    </row>
    <row r="34" spans="1:13" ht="14.4" thickTop="1" thickBot="1" x14ac:dyDescent="0.3">
      <c r="A34" s="109" t="s">
        <v>54</v>
      </c>
      <c r="B34" s="110" t="s">
        <v>87</v>
      </c>
      <c r="C34" s="111" t="s">
        <v>88</v>
      </c>
      <c r="D34" s="110" t="s">
        <v>69</v>
      </c>
      <c r="E34" s="116">
        <v>91.85</v>
      </c>
      <c r="F34" s="113"/>
      <c r="G34" s="114"/>
      <c r="H34" s="18" t="str">
        <f>IF(ISBLANK(G34), "", IF(ISBLANK(F34), ROUND(E34 * ROUND(G34, 2), 2), ROUND(F34 * ROUND(G34, 2), 2)))</f>
        <v/>
      </c>
      <c r="I34" s="115" t="s">
        <v>44</v>
      </c>
      <c r="J34" s="41">
        <v>0.2</v>
      </c>
      <c r="K34" s="48" t="b">
        <f>IF(AND(COUNTIF(TAUXTVA1:TAUXTVA4, J34) = 0, J34 &lt;&gt; 0), FALSE, IF(ISBLANK(J34), FALSE, TRUE))</f>
        <v>1</v>
      </c>
      <c r="L34" s="49" t="b">
        <f>IF(AND(A34 = "9", OR(I34 = "Variante", I34 = "Option")), FALSE, TRUE)</f>
        <v>1</v>
      </c>
      <c r="M34" s="47">
        <f>IF(AND(L34 = TRUE, K34 = TRUE), J34, "")</f>
        <v>0.2</v>
      </c>
    </row>
    <row r="35" spans="1:13" ht="13.8" thickTop="1" x14ac:dyDescent="0.25">
      <c r="A35" s="109" t="s">
        <v>65</v>
      </c>
      <c r="C35" s="111" t="s">
        <v>89</v>
      </c>
    </row>
    <row r="36" spans="1:13" ht="13.8" thickBot="1" x14ac:dyDescent="0.3">
      <c r="A36" s="109" t="s">
        <v>58</v>
      </c>
    </row>
    <row r="37" spans="1:13" ht="14.4" thickTop="1" thickBot="1" x14ac:dyDescent="0.3">
      <c r="A37" s="109" t="s">
        <v>54</v>
      </c>
      <c r="B37" s="110" t="s">
        <v>90</v>
      </c>
      <c r="C37" s="111" t="s">
        <v>88</v>
      </c>
      <c r="D37" s="110" t="s">
        <v>69</v>
      </c>
      <c r="E37" s="116">
        <v>57.8</v>
      </c>
      <c r="F37" s="113"/>
      <c r="G37" s="114"/>
      <c r="H37" s="18" t="str">
        <f>IF(ISBLANK(G37), "", IF(ISBLANK(F37), ROUND(E37 * ROUND(G37, 2), 2), ROUND(F37 * ROUND(G37, 2), 2)))</f>
        <v/>
      </c>
      <c r="I37" s="115" t="s">
        <v>91</v>
      </c>
      <c r="J37" s="41">
        <v>0.2</v>
      </c>
      <c r="K37" s="48" t="b">
        <f>IF(AND(COUNTIF(TAUXTVA1:TAUXTVA4, J37) = 0, J37 &lt;&gt; 0), FALSE, IF(ISBLANK(J37), FALSE, TRUE))</f>
        <v>1</v>
      </c>
      <c r="L37" s="49" t="b">
        <f>IF(AND(A37 = "9", OR(I37 = "Variante", I37 = "Option")), FALSE, TRUE)</f>
        <v>0</v>
      </c>
      <c r="M37" s="47" t="str">
        <f>IF(AND(L37 = TRUE, K37 = TRUE), J37, "")</f>
        <v/>
      </c>
    </row>
    <row r="38" spans="1:13" ht="13.8" thickTop="1" x14ac:dyDescent="0.25">
      <c r="A38" s="109" t="s">
        <v>65</v>
      </c>
      <c r="C38" s="111" t="s">
        <v>92</v>
      </c>
    </row>
    <row r="39" spans="1:13" ht="13.8" thickBot="1" x14ac:dyDescent="0.3">
      <c r="A39" s="109" t="s">
        <v>58</v>
      </c>
    </row>
    <row r="40" spans="1:13" ht="14.4" thickTop="1" thickBot="1" x14ac:dyDescent="0.3">
      <c r="A40" s="109" t="s">
        <v>54</v>
      </c>
      <c r="B40" s="110" t="s">
        <v>93</v>
      </c>
      <c r="C40" s="111" t="s">
        <v>94</v>
      </c>
      <c r="D40" s="110" t="s">
        <v>95</v>
      </c>
      <c r="E40" s="117">
        <v>2</v>
      </c>
      <c r="F40" s="113"/>
      <c r="G40" s="114"/>
      <c r="H40" s="18" t="str">
        <f>IF(ISBLANK(G40), "", IF(ISBLANK(F40), ROUND(E40 * ROUND(G40, 2), 2), ROUND(F40 * ROUND(G40, 2), 2)))</f>
        <v/>
      </c>
      <c r="I40" s="115" t="s">
        <v>44</v>
      </c>
      <c r="J40" s="41">
        <v>0.2</v>
      </c>
      <c r="K40" s="48" t="b">
        <f>IF(AND(COUNTIF(TAUXTVA1:TAUXTVA4, J40) = 0, J40 &lt;&gt; 0), FALSE, IF(ISBLANK(J40), FALSE, TRUE))</f>
        <v>1</v>
      </c>
      <c r="L40" s="49" t="b">
        <f>IF(AND(A40 = "9", OR(I40 = "Variante", I40 = "Option")), FALSE, TRUE)</f>
        <v>1</v>
      </c>
      <c r="M40" s="47">
        <f>IF(AND(L40 = TRUE, K40 = TRUE), J40, "")</f>
        <v>0.2</v>
      </c>
    </row>
    <row r="41" spans="1:13" ht="13.8" thickTop="1" x14ac:dyDescent="0.25">
      <c r="A41" s="109" t="s">
        <v>58</v>
      </c>
    </row>
    <row r="42" spans="1:13" x14ac:dyDescent="0.25">
      <c r="A42" s="109" t="s">
        <v>75</v>
      </c>
    </row>
    <row r="43" spans="1:13" ht="13.8" thickBot="1" x14ac:dyDescent="0.3">
      <c r="A43" s="109" t="s">
        <v>59</v>
      </c>
      <c r="B43" s="110" t="s">
        <v>96</v>
      </c>
      <c r="C43" s="111" t="s">
        <v>97</v>
      </c>
    </row>
    <row r="44" spans="1:13" ht="14.4" thickTop="1" thickBot="1" x14ac:dyDescent="0.3">
      <c r="A44" s="109" t="s">
        <v>54</v>
      </c>
      <c r="B44" s="110" t="s">
        <v>98</v>
      </c>
      <c r="C44" s="111" t="s">
        <v>99</v>
      </c>
      <c r="D44" s="110" t="s">
        <v>69</v>
      </c>
      <c r="E44" s="116">
        <v>91.85</v>
      </c>
      <c r="F44" s="113"/>
      <c r="G44" s="114"/>
      <c r="H44" s="18" t="str">
        <f>IF(ISBLANK(G44), "", IF(ISBLANK(F44), ROUND(E44 * ROUND(G44, 2), 2), ROUND(F44 * ROUND(G44, 2), 2)))</f>
        <v/>
      </c>
      <c r="I44" s="115" t="s">
        <v>44</v>
      </c>
      <c r="J44" s="41">
        <v>0.2</v>
      </c>
      <c r="K44" s="48" t="b">
        <f>IF(AND(COUNTIF(TAUXTVA1:TAUXTVA4, J44) = 0, J44 &lt;&gt; 0), FALSE, IF(ISBLANK(J44), FALSE, TRUE))</f>
        <v>1</v>
      </c>
      <c r="L44" s="49" t="b">
        <f>IF(AND(A44 = "9", OR(I44 = "Variante", I44 = "Option")), FALSE, TRUE)</f>
        <v>1</v>
      </c>
      <c r="M44" s="47">
        <f>IF(AND(L44 = TRUE, K44 = TRUE), J44, "")</f>
        <v>0.2</v>
      </c>
    </row>
    <row r="45" spans="1:13" ht="13.8" thickTop="1" x14ac:dyDescent="0.25">
      <c r="A45" s="109" t="s">
        <v>65</v>
      </c>
      <c r="C45" s="111" t="s">
        <v>100</v>
      </c>
    </row>
    <row r="46" spans="1:13" ht="13.8" thickBot="1" x14ac:dyDescent="0.3">
      <c r="A46" s="109" t="s">
        <v>58</v>
      </c>
    </row>
    <row r="47" spans="1:13" ht="14.4" thickTop="1" thickBot="1" x14ac:dyDescent="0.3">
      <c r="A47" s="109" t="s">
        <v>54</v>
      </c>
      <c r="B47" s="110" t="s">
        <v>101</v>
      </c>
      <c r="C47" s="111" t="s">
        <v>102</v>
      </c>
      <c r="D47" s="110" t="s">
        <v>69</v>
      </c>
      <c r="E47" s="116">
        <v>57.8</v>
      </c>
      <c r="F47" s="113"/>
      <c r="G47" s="114"/>
      <c r="H47" s="18" t="str">
        <f>IF(ISBLANK(G47), "", IF(ISBLANK(F47), ROUND(E47 * ROUND(G47, 2), 2), ROUND(F47 * ROUND(G47, 2), 2)))</f>
        <v/>
      </c>
      <c r="I47" s="115" t="s">
        <v>91</v>
      </c>
      <c r="J47" s="41">
        <v>0.2</v>
      </c>
      <c r="K47" s="48" t="b">
        <f>IF(AND(COUNTIF(TAUXTVA1:TAUXTVA4, J47) = 0, J47 &lt;&gt; 0), FALSE, IF(ISBLANK(J47), FALSE, TRUE))</f>
        <v>1</v>
      </c>
      <c r="L47" s="49" t="b">
        <f>IF(AND(A47 = "9", OR(I47 = "Variante", I47 = "Option")), FALSE, TRUE)</f>
        <v>0</v>
      </c>
      <c r="M47" s="47" t="str">
        <f>IF(AND(L47 = TRUE, K47 = TRUE), J47, "")</f>
        <v/>
      </c>
    </row>
    <row r="48" spans="1:13" ht="13.8" thickTop="1" x14ac:dyDescent="0.25">
      <c r="A48" s="109" t="s">
        <v>65</v>
      </c>
      <c r="C48" s="111" t="s">
        <v>103</v>
      </c>
    </row>
    <row r="49" spans="1:14" x14ac:dyDescent="0.25">
      <c r="A49" s="109" t="s">
        <v>58</v>
      </c>
    </row>
    <row r="50" spans="1:14" ht="13.8" thickBot="1" x14ac:dyDescent="0.3">
      <c r="A50" s="109" t="s">
        <v>75</v>
      </c>
    </row>
    <row r="51" spans="1:14" ht="14.4" thickTop="1" thickBot="1" x14ac:dyDescent="0.3">
      <c r="A51" s="109" t="s">
        <v>54</v>
      </c>
      <c r="B51" s="110" t="s">
        <v>104</v>
      </c>
      <c r="C51" s="111" t="s">
        <v>105</v>
      </c>
      <c r="D51" s="110" t="s">
        <v>69</v>
      </c>
      <c r="E51" s="116">
        <v>91.85</v>
      </c>
      <c r="F51" s="113"/>
      <c r="G51" s="114"/>
      <c r="H51" s="18" t="str">
        <f>IF(ISBLANK(G51), "", IF(ISBLANK(F51), ROUND(E51 * ROUND(G51, 2), 2), ROUND(F51 * ROUND(G51, 2), 2)))</f>
        <v/>
      </c>
      <c r="I51" s="115" t="s">
        <v>44</v>
      </c>
      <c r="J51" s="41">
        <v>0.2</v>
      </c>
      <c r="K51" s="48" t="b">
        <f>IF(AND(COUNTIF(TAUXTVA1:TAUXTVA4, J51) = 0, J51 &lt;&gt; 0), FALSE, IF(ISBLANK(J51), FALSE, TRUE))</f>
        <v>1</v>
      </c>
      <c r="L51" s="49" t="b">
        <f>IF(AND(A51 = "9", OR(I51 = "Variante", I51 = "Option")), FALSE, TRUE)</f>
        <v>1</v>
      </c>
      <c r="M51" s="47">
        <f>IF(AND(L51 = TRUE, K51 = TRUE), J51, "")</f>
        <v>0.2</v>
      </c>
    </row>
    <row r="52" spans="1:14" ht="13.8" thickTop="1" x14ac:dyDescent="0.25">
      <c r="A52" s="109" t="s">
        <v>65</v>
      </c>
      <c r="C52" s="111" t="s">
        <v>106</v>
      </c>
    </row>
    <row r="53" spans="1:14" ht="13.8" thickBot="1" x14ac:dyDescent="0.3">
      <c r="A53" s="109" t="s">
        <v>58</v>
      </c>
    </row>
    <row r="54" spans="1:14" ht="14.4" thickTop="1" thickBot="1" x14ac:dyDescent="0.3">
      <c r="A54" s="109" t="s">
        <v>54</v>
      </c>
      <c r="B54" s="110" t="s">
        <v>107</v>
      </c>
      <c r="C54" s="111" t="s">
        <v>108</v>
      </c>
      <c r="D54" s="110" t="s">
        <v>69</v>
      </c>
      <c r="E54" s="116">
        <v>57.8</v>
      </c>
      <c r="F54" s="113"/>
      <c r="G54" s="114"/>
      <c r="H54" s="18" t="str">
        <f>IF(ISBLANK(G54), "", IF(ISBLANK(F54), ROUND(E54 * ROUND(G54, 2), 2), ROUND(F54 * ROUND(G54, 2), 2)))</f>
        <v/>
      </c>
      <c r="I54" s="115" t="s">
        <v>91</v>
      </c>
      <c r="J54" s="41">
        <v>0.2</v>
      </c>
      <c r="K54" s="48" t="b">
        <f>IF(AND(COUNTIF(TAUXTVA1:TAUXTVA4, J54) = 0, J54 &lt;&gt; 0), FALSE, IF(ISBLANK(J54), FALSE, TRUE))</f>
        <v>1</v>
      </c>
      <c r="L54" s="49" t="b">
        <f>IF(AND(A54 = "9", OR(I54 = "Variante", I54 = "Option")), FALSE, TRUE)</f>
        <v>0</v>
      </c>
      <c r="M54" s="47" t="str">
        <f>IF(AND(L54 = TRUE, K54 = TRUE), J54, "")</f>
        <v/>
      </c>
    </row>
    <row r="55" spans="1:14" ht="13.8" thickTop="1" x14ac:dyDescent="0.25">
      <c r="A55" s="109" t="s">
        <v>65</v>
      </c>
      <c r="C55" s="111" t="s">
        <v>109</v>
      </c>
    </row>
    <row r="56" spans="1:14" x14ac:dyDescent="0.25">
      <c r="A56" s="109" t="s">
        <v>58</v>
      </c>
    </row>
    <row r="57" spans="1:14" s="71" customFormat="1" x14ac:dyDescent="0.25">
      <c r="A57" s="93" t="s">
        <v>110</v>
      </c>
      <c r="B57" s="94" t="s">
        <v>49</v>
      </c>
      <c r="C57" s="95" t="s">
        <v>111</v>
      </c>
      <c r="D57" s="86"/>
      <c r="E57" s="86"/>
      <c r="F57" s="86"/>
      <c r="G57" s="88"/>
      <c r="H57" s="88">
        <f>IF(COUNTIF(L7:L56, FALSE) = COUNTIF(A7:A56, "9"), SUMIF(A7:A56, "9", H7:H56), SUMIF(L7:L56, TRUE, H7:H56))</f>
        <v>0</v>
      </c>
      <c r="I57" s="23" t="str">
        <f>IF(AND(COUNTIF(A7:A56, "9") &gt; 0, COUNTIF(L7:L56, FALSE) = COUNTIF(A7:A56, "9")), "Non totalisé", "")</f>
        <v/>
      </c>
      <c r="J57" s="90"/>
      <c r="K57" s="91"/>
      <c r="L57" s="86"/>
      <c r="M57" s="92"/>
      <c r="N57" s="42"/>
    </row>
    <row r="58" spans="1:14" s="71" customFormat="1" x14ac:dyDescent="0.25">
      <c r="A58" s="85"/>
      <c r="B58" s="86"/>
      <c r="C58" s="87"/>
      <c r="D58" s="86"/>
      <c r="E58" s="86"/>
      <c r="F58" s="86"/>
      <c r="G58" s="88"/>
      <c r="H58" s="88"/>
      <c r="I58" s="89"/>
      <c r="J58" s="90"/>
      <c r="K58" s="91"/>
      <c r="L58" s="86"/>
      <c r="M58" s="92"/>
      <c r="N58" s="42"/>
    </row>
    <row r="59" spans="1:14" s="71" customFormat="1" x14ac:dyDescent="0.25">
      <c r="A59" s="93" t="s">
        <v>48</v>
      </c>
      <c r="B59" s="94" t="s">
        <v>45</v>
      </c>
      <c r="C59" s="95" t="s">
        <v>112</v>
      </c>
      <c r="D59" s="86"/>
      <c r="E59" s="86"/>
      <c r="F59" s="86"/>
      <c r="G59" s="88"/>
      <c r="H59" s="88"/>
      <c r="I59" s="89"/>
      <c r="J59" s="90"/>
      <c r="K59" s="91"/>
      <c r="L59" s="86"/>
      <c r="M59" s="92"/>
      <c r="N59" s="42"/>
    </row>
    <row r="60" spans="1:14" s="105" customFormat="1" ht="12" x14ac:dyDescent="0.25">
      <c r="A60" s="106" t="s">
        <v>51</v>
      </c>
      <c r="B60" s="107" t="s">
        <v>113</v>
      </c>
      <c r="C60" s="108" t="s">
        <v>114</v>
      </c>
      <c r="D60" s="97"/>
      <c r="E60" s="97"/>
      <c r="F60" s="97"/>
      <c r="G60" s="99"/>
      <c r="H60" s="99"/>
      <c r="I60" s="100"/>
      <c r="J60" s="101"/>
      <c r="K60" s="102"/>
      <c r="L60" s="97"/>
      <c r="M60" s="103"/>
      <c r="N60" s="104"/>
    </row>
    <row r="61" spans="1:14" ht="13.8" thickBot="1" x14ac:dyDescent="0.3">
      <c r="A61" s="109" t="s">
        <v>59</v>
      </c>
      <c r="B61" s="110" t="s">
        <v>115</v>
      </c>
      <c r="C61" s="111" t="s">
        <v>116</v>
      </c>
    </row>
    <row r="62" spans="1:14" ht="14.4" thickTop="1" thickBot="1" x14ac:dyDescent="0.3">
      <c r="A62" s="109" t="s">
        <v>54</v>
      </c>
      <c r="B62" s="110" t="s">
        <v>117</v>
      </c>
      <c r="C62" s="111" t="s">
        <v>118</v>
      </c>
      <c r="D62" s="110" t="s">
        <v>78</v>
      </c>
      <c r="E62" s="117">
        <v>1</v>
      </c>
      <c r="F62" s="113"/>
      <c r="G62" s="114"/>
      <c r="H62" s="18" t="str">
        <f>IF(ISBLANK(G62), "", IF(ISBLANK(F62), ROUND(E62 * ROUND(G62, 2), 2), ROUND(F62 * ROUND(G62, 2), 2)))</f>
        <v/>
      </c>
      <c r="I62" s="115" t="s">
        <v>44</v>
      </c>
      <c r="J62" s="41">
        <v>0.2</v>
      </c>
      <c r="K62" s="48" t="b">
        <f>IF(AND(COUNTIF(TAUXTVA1:TAUXTVA4, J62) = 0, J62 &lt;&gt; 0), FALSE, IF(ISBLANK(J62), FALSE, TRUE))</f>
        <v>1</v>
      </c>
      <c r="L62" s="49" t="b">
        <f>IF(AND(A62 = "9", OR(I62 = "Variante", I62 = "Option")), FALSE, TRUE)</f>
        <v>1</v>
      </c>
      <c r="M62" s="47">
        <f>IF(AND(L62 = TRUE, K62 = TRUE), J62, "")</f>
        <v>0.2</v>
      </c>
    </row>
    <row r="63" spans="1:14" ht="13.8" thickTop="1" x14ac:dyDescent="0.25">
      <c r="A63" s="109" t="s">
        <v>58</v>
      </c>
    </row>
    <row r="64" spans="1:14" x14ac:dyDescent="0.25">
      <c r="A64" s="109" t="s">
        <v>75</v>
      </c>
    </row>
    <row r="65" spans="1:14" s="105" customFormat="1" ht="12" x14ac:dyDescent="0.25">
      <c r="A65" s="106" t="s">
        <v>80</v>
      </c>
      <c r="B65" s="107" t="s">
        <v>113</v>
      </c>
      <c r="C65" s="108" t="s">
        <v>119</v>
      </c>
      <c r="D65" s="97"/>
      <c r="E65" s="97"/>
      <c r="F65" s="97"/>
      <c r="G65" s="99"/>
      <c r="H65" s="99">
        <f>IF(COUNTIF(L60:L64, FALSE) = COUNTIF(A60:A64, "9"), SUMIF(A60:A64, "9", H60:H64), SUMIF(L60:L64, TRUE, H60:H64))</f>
        <v>0</v>
      </c>
      <c r="I65" s="23" t="str">
        <f>IF(AND(COUNTIF(A60:A64, "9") &gt; 0, COUNTIF(L60:L64, FALSE) = COUNTIF(A60:A64, "9")), "Non totalisé", "")</f>
        <v/>
      </c>
      <c r="J65" s="101"/>
      <c r="K65" s="102"/>
      <c r="L65" s="97"/>
      <c r="M65" s="103"/>
      <c r="N65" s="104"/>
    </row>
    <row r="66" spans="1:14" s="105" customFormat="1" ht="12" x14ac:dyDescent="0.25">
      <c r="A66" s="96"/>
      <c r="B66" s="97"/>
      <c r="C66" s="98"/>
      <c r="D66" s="97"/>
      <c r="E66" s="97"/>
      <c r="F66" s="97"/>
      <c r="G66" s="99"/>
      <c r="H66" s="99"/>
      <c r="I66" s="100"/>
      <c r="J66" s="101"/>
      <c r="K66" s="102"/>
      <c r="L66" s="97"/>
      <c r="M66" s="103"/>
      <c r="N66" s="104"/>
    </row>
    <row r="67" spans="1:14" s="105" customFormat="1" ht="12" x14ac:dyDescent="0.25">
      <c r="A67" s="106" t="s">
        <v>51</v>
      </c>
      <c r="B67" s="107" t="s">
        <v>120</v>
      </c>
      <c r="C67" s="108" t="s">
        <v>121</v>
      </c>
      <c r="D67" s="97"/>
      <c r="E67" s="97"/>
      <c r="F67" s="97"/>
      <c r="G67" s="99"/>
      <c r="H67" s="99"/>
      <c r="I67" s="100"/>
      <c r="J67" s="101"/>
      <c r="K67" s="102"/>
      <c r="L67" s="97"/>
      <c r="M67" s="103"/>
      <c r="N67" s="104"/>
    </row>
    <row r="68" spans="1:14" ht="13.8" thickBot="1" x14ac:dyDescent="0.3">
      <c r="A68" s="109" t="s">
        <v>59</v>
      </c>
      <c r="B68" s="110" t="s">
        <v>122</v>
      </c>
      <c r="C68" s="111" t="s">
        <v>123</v>
      </c>
    </row>
    <row r="69" spans="1:14" ht="14.4" thickTop="1" thickBot="1" x14ac:dyDescent="0.3">
      <c r="A69" s="109" t="s">
        <v>54</v>
      </c>
      <c r="B69" s="110" t="s">
        <v>124</v>
      </c>
      <c r="C69" s="111" t="s">
        <v>125</v>
      </c>
      <c r="D69" s="110" t="s">
        <v>57</v>
      </c>
      <c r="E69" s="112">
        <v>32</v>
      </c>
      <c r="F69" s="113"/>
      <c r="G69" s="114"/>
      <c r="H69" s="18" t="str">
        <f>IF(ISBLANK(G69), "", IF(ISBLANK(F69), ROUND(E69 * ROUND(G69, 2), 2), ROUND(F69 * ROUND(G69, 2), 2)))</f>
        <v/>
      </c>
      <c r="I69" s="115" t="s">
        <v>44</v>
      </c>
      <c r="J69" s="41">
        <v>0.2</v>
      </c>
      <c r="K69" s="48" t="b">
        <f>IF(AND(COUNTIF(TAUXTVA1:TAUXTVA4, J69) = 0, J69 &lt;&gt; 0), FALSE, IF(ISBLANK(J69), FALSE, TRUE))</f>
        <v>1</v>
      </c>
      <c r="L69" s="49" t="b">
        <f>IF(AND(A69 = "9", OR(I69 = "Variante", I69 = "Option")), FALSE, TRUE)</f>
        <v>1</v>
      </c>
      <c r="M69" s="47">
        <f>IF(AND(L69 = TRUE, K69 = TRUE), J69, "")</f>
        <v>0.2</v>
      </c>
    </row>
    <row r="70" spans="1:14" ht="21.6" thickTop="1" x14ac:dyDescent="0.25">
      <c r="A70" s="109" t="s">
        <v>65</v>
      </c>
      <c r="C70" s="111" t="s">
        <v>126</v>
      </c>
    </row>
    <row r="71" spans="1:14" ht="13.8" thickBot="1" x14ac:dyDescent="0.3">
      <c r="A71" s="109" t="s">
        <v>58</v>
      </c>
    </row>
    <row r="72" spans="1:14" ht="14.4" thickTop="1" thickBot="1" x14ac:dyDescent="0.3">
      <c r="A72" s="109" t="s">
        <v>54</v>
      </c>
      <c r="B72" s="110" t="s">
        <v>127</v>
      </c>
      <c r="C72" s="111" t="s">
        <v>128</v>
      </c>
      <c r="D72" s="110" t="s">
        <v>95</v>
      </c>
      <c r="E72" s="117">
        <v>4</v>
      </c>
      <c r="F72" s="113"/>
      <c r="G72" s="114"/>
      <c r="H72" s="18" t="str">
        <f>IF(ISBLANK(G72), "", IF(ISBLANK(F72), ROUND(E72 * ROUND(G72, 2), 2), ROUND(F72 * ROUND(G72, 2), 2)))</f>
        <v/>
      </c>
      <c r="I72" s="115" t="s">
        <v>44</v>
      </c>
      <c r="J72" s="41">
        <v>0.2</v>
      </c>
      <c r="K72" s="48" t="b">
        <f>IF(AND(COUNTIF(TAUXTVA1:TAUXTVA4, J72) = 0, J72 &lt;&gt; 0), FALSE, IF(ISBLANK(J72), FALSE, TRUE))</f>
        <v>1</v>
      </c>
      <c r="L72" s="49" t="b">
        <f>IF(AND(A72 = "9", OR(I72 = "Variante", I72 = "Option")), FALSE, TRUE)</f>
        <v>1</v>
      </c>
      <c r="M72" s="47">
        <f>IF(AND(L72 = TRUE, K72 = TRUE), J72, "")</f>
        <v>0.2</v>
      </c>
    </row>
    <row r="73" spans="1:14" ht="21.6" thickTop="1" x14ac:dyDescent="0.25">
      <c r="A73" s="109" t="s">
        <v>65</v>
      </c>
      <c r="C73" s="111" t="s">
        <v>126</v>
      </c>
    </row>
    <row r="74" spans="1:14" x14ac:dyDescent="0.25">
      <c r="A74" s="109" t="s">
        <v>58</v>
      </c>
    </row>
    <row r="75" spans="1:14" x14ac:dyDescent="0.25">
      <c r="A75" s="109" t="s">
        <v>75</v>
      </c>
    </row>
    <row r="76" spans="1:14" ht="13.8" thickBot="1" x14ac:dyDescent="0.3">
      <c r="A76" s="109" t="s">
        <v>59</v>
      </c>
      <c r="B76" s="110" t="s">
        <v>129</v>
      </c>
      <c r="C76" s="111" t="s">
        <v>130</v>
      </c>
    </row>
    <row r="77" spans="1:14" ht="14.4" thickTop="1" thickBot="1" x14ac:dyDescent="0.3">
      <c r="A77" s="109" t="s">
        <v>54</v>
      </c>
      <c r="B77" s="110" t="s">
        <v>131</v>
      </c>
      <c r="C77" s="111" t="s">
        <v>132</v>
      </c>
      <c r="D77" s="110" t="s">
        <v>57</v>
      </c>
      <c r="E77" s="112">
        <v>32</v>
      </c>
      <c r="F77" s="113"/>
      <c r="G77" s="114"/>
      <c r="H77" s="18" t="str">
        <f>IF(ISBLANK(G77), "", IF(ISBLANK(F77), ROUND(E77 * ROUND(G77, 2), 2), ROUND(F77 * ROUND(G77, 2), 2)))</f>
        <v/>
      </c>
      <c r="I77" s="115" t="s">
        <v>44</v>
      </c>
      <c r="J77" s="41">
        <v>0.2</v>
      </c>
      <c r="K77" s="48" t="b">
        <f>IF(AND(COUNTIF(TAUXTVA1:TAUXTVA4, J77) = 0, J77 &lt;&gt; 0), FALSE, IF(ISBLANK(J77), FALSE, TRUE))</f>
        <v>1</v>
      </c>
      <c r="L77" s="49" t="b">
        <f>IF(AND(A77 = "9", OR(I77 = "Variante", I77 = "Option")), FALSE, TRUE)</f>
        <v>1</v>
      </c>
      <c r="M77" s="47">
        <f>IF(AND(L77 = TRUE, K77 = TRUE), J77, "")</f>
        <v>0.2</v>
      </c>
    </row>
    <row r="78" spans="1:14" ht="14.4" thickTop="1" thickBot="1" x14ac:dyDescent="0.3">
      <c r="A78" s="109" t="s">
        <v>58</v>
      </c>
    </row>
    <row r="79" spans="1:14" ht="14.4" thickTop="1" thickBot="1" x14ac:dyDescent="0.3">
      <c r="A79" s="109" t="s">
        <v>54</v>
      </c>
      <c r="B79" s="110" t="s">
        <v>133</v>
      </c>
      <c r="C79" s="111" t="s">
        <v>134</v>
      </c>
      <c r="D79" s="110" t="s">
        <v>95</v>
      </c>
      <c r="E79" s="117">
        <v>3</v>
      </c>
      <c r="F79" s="113"/>
      <c r="G79" s="114"/>
      <c r="H79" s="18" t="str">
        <f>IF(ISBLANK(G79), "", IF(ISBLANK(F79), ROUND(E79 * ROUND(G79, 2), 2), ROUND(F79 * ROUND(G79, 2), 2)))</f>
        <v/>
      </c>
      <c r="I79" s="115" t="s">
        <v>44</v>
      </c>
      <c r="J79" s="41">
        <v>0.2</v>
      </c>
      <c r="K79" s="48" t="b">
        <f>IF(AND(COUNTIF(TAUXTVA1:TAUXTVA4, J79) = 0, J79 &lt;&gt; 0), FALSE, IF(ISBLANK(J79), FALSE, TRUE))</f>
        <v>1</v>
      </c>
      <c r="L79" s="49" t="b">
        <f>IF(AND(A79 = "9", OR(I79 = "Variante", I79 = "Option")), FALSE, TRUE)</f>
        <v>1</v>
      </c>
      <c r="M79" s="47">
        <f>IF(AND(L79 = TRUE, K79 = TRUE), J79, "")</f>
        <v>0.2</v>
      </c>
    </row>
    <row r="80" spans="1:14" ht="13.8" thickTop="1" x14ac:dyDescent="0.25">
      <c r="A80" s="109" t="s">
        <v>65</v>
      </c>
      <c r="C80" s="111" t="s">
        <v>135</v>
      </c>
    </row>
    <row r="81" spans="1:13" ht="13.8" thickBot="1" x14ac:dyDescent="0.3">
      <c r="A81" s="109" t="s">
        <v>58</v>
      </c>
    </row>
    <row r="82" spans="1:13" ht="14.4" thickTop="1" thickBot="1" x14ac:dyDescent="0.3">
      <c r="A82" s="109" t="s">
        <v>54</v>
      </c>
      <c r="B82" s="110" t="s">
        <v>136</v>
      </c>
      <c r="C82" s="111" t="s">
        <v>137</v>
      </c>
      <c r="D82" s="110" t="s">
        <v>95</v>
      </c>
      <c r="E82" s="117">
        <v>1</v>
      </c>
      <c r="F82" s="113"/>
      <c r="G82" s="114"/>
      <c r="H82" s="18" t="str">
        <f>IF(ISBLANK(G82), "", IF(ISBLANK(F82), ROUND(E82 * ROUND(G82, 2), 2), ROUND(F82 * ROUND(G82, 2), 2)))</f>
        <v/>
      </c>
      <c r="I82" s="115" t="s">
        <v>44</v>
      </c>
      <c r="J82" s="41">
        <v>0.2</v>
      </c>
      <c r="K82" s="48" t="b">
        <f>IF(AND(COUNTIF(TAUXTVA1:TAUXTVA4, J82) = 0, J82 &lt;&gt; 0), FALSE, IF(ISBLANK(J82), FALSE, TRUE))</f>
        <v>1</v>
      </c>
      <c r="L82" s="49" t="b">
        <f>IF(AND(A82 = "9", OR(I82 = "Variante", I82 = "Option")), FALSE, TRUE)</f>
        <v>1</v>
      </c>
      <c r="M82" s="47">
        <f>IF(AND(L82 = TRUE, K82 = TRUE), J82, "")</f>
        <v>0.2</v>
      </c>
    </row>
    <row r="83" spans="1:13" ht="13.8" thickTop="1" x14ac:dyDescent="0.25">
      <c r="A83" s="109" t="s">
        <v>65</v>
      </c>
      <c r="C83" s="111" t="s">
        <v>138</v>
      </c>
    </row>
    <row r="84" spans="1:13" x14ac:dyDescent="0.25">
      <c r="A84" s="109" t="s">
        <v>58</v>
      </c>
    </row>
    <row r="85" spans="1:13" ht="13.8" thickBot="1" x14ac:dyDescent="0.3">
      <c r="A85" s="109" t="s">
        <v>75</v>
      </c>
    </row>
    <row r="86" spans="1:13" ht="14.4" thickTop="1" thickBot="1" x14ac:dyDescent="0.3">
      <c r="A86" s="109" t="s">
        <v>54</v>
      </c>
      <c r="B86" s="110" t="s">
        <v>139</v>
      </c>
      <c r="C86" s="111" t="s">
        <v>140</v>
      </c>
      <c r="D86" s="110" t="s">
        <v>57</v>
      </c>
      <c r="E86" s="112">
        <v>40</v>
      </c>
      <c r="F86" s="113"/>
      <c r="G86" s="114"/>
      <c r="H86" s="18" t="str">
        <f>IF(ISBLANK(G86), "", IF(ISBLANK(F86), ROUND(E86 * ROUND(G86, 2), 2), ROUND(F86 * ROUND(G86, 2), 2)))</f>
        <v/>
      </c>
      <c r="I86" s="115" t="s">
        <v>44</v>
      </c>
      <c r="J86" s="41">
        <v>0.2</v>
      </c>
      <c r="K86" s="48" t="b">
        <f>IF(AND(COUNTIF(TAUXTVA1:TAUXTVA4, J86) = 0, J86 &lt;&gt; 0), FALSE, IF(ISBLANK(J86), FALSE, TRUE))</f>
        <v>1</v>
      </c>
      <c r="L86" s="49" t="b">
        <f>IF(AND(A86 = "9", OR(I86 = "Variante", I86 = "Option")), FALSE, TRUE)</f>
        <v>1</v>
      </c>
      <c r="M86" s="47">
        <f>IF(AND(L86 = TRUE, K86 = TRUE), J86, "")</f>
        <v>0.2</v>
      </c>
    </row>
    <row r="87" spans="1:13" ht="14.4" thickTop="1" thickBot="1" x14ac:dyDescent="0.3">
      <c r="A87" s="109" t="s">
        <v>58</v>
      </c>
    </row>
    <row r="88" spans="1:13" ht="14.4" thickTop="1" thickBot="1" x14ac:dyDescent="0.3">
      <c r="A88" s="109" t="s">
        <v>54</v>
      </c>
      <c r="B88" s="110" t="s">
        <v>141</v>
      </c>
      <c r="C88" s="111" t="s">
        <v>142</v>
      </c>
      <c r="D88" s="110" t="s">
        <v>143</v>
      </c>
      <c r="E88" s="117">
        <v>1</v>
      </c>
      <c r="F88" s="113"/>
      <c r="G88" s="114"/>
      <c r="H88" s="18" t="str">
        <f>IF(ISBLANK(G88), "", IF(ISBLANK(F88), ROUND(E88 * ROUND(G88, 2), 2), ROUND(F88 * ROUND(G88, 2), 2)))</f>
        <v/>
      </c>
      <c r="I88" s="115" t="s">
        <v>44</v>
      </c>
      <c r="J88" s="41">
        <v>0.2</v>
      </c>
      <c r="K88" s="48" t="b">
        <f>IF(AND(COUNTIF(TAUXTVA1:TAUXTVA4, J88) = 0, J88 &lt;&gt; 0), FALSE, IF(ISBLANK(J88), FALSE, TRUE))</f>
        <v>1</v>
      </c>
      <c r="L88" s="49" t="b">
        <f>IF(AND(A88 = "9", OR(I88 = "Variante", I88 = "Option")), FALSE, TRUE)</f>
        <v>1</v>
      </c>
      <c r="M88" s="47">
        <f>IF(AND(L88 = TRUE, K88 = TRUE), J88, "")</f>
        <v>0.2</v>
      </c>
    </row>
    <row r="89" spans="1:13" ht="13.8" thickTop="1" x14ac:dyDescent="0.25">
      <c r="A89" s="109" t="s">
        <v>58</v>
      </c>
    </row>
    <row r="90" spans="1:13" ht="13.8" thickBot="1" x14ac:dyDescent="0.3">
      <c r="A90" s="109" t="s">
        <v>59</v>
      </c>
      <c r="B90" s="110" t="s">
        <v>144</v>
      </c>
      <c r="C90" s="111" t="s">
        <v>145</v>
      </c>
    </row>
    <row r="91" spans="1:13" ht="14.4" thickTop="1" thickBot="1" x14ac:dyDescent="0.3">
      <c r="A91" s="109" t="s">
        <v>54</v>
      </c>
      <c r="B91" s="110" t="s">
        <v>146</v>
      </c>
      <c r="C91" s="111" t="s">
        <v>147</v>
      </c>
      <c r="D91" s="110" t="s">
        <v>95</v>
      </c>
      <c r="E91" s="117">
        <v>1</v>
      </c>
      <c r="F91" s="113"/>
      <c r="G91" s="114"/>
      <c r="H91" s="18" t="str">
        <f>IF(ISBLANK(G91), "", IF(ISBLANK(F91), ROUND(E91 * ROUND(G91, 2), 2), ROUND(F91 * ROUND(G91, 2), 2)))</f>
        <v/>
      </c>
      <c r="I91" s="115" t="s">
        <v>44</v>
      </c>
      <c r="J91" s="41">
        <v>0.2</v>
      </c>
      <c r="K91" s="48" t="b">
        <f>IF(AND(COUNTIF(TAUXTVA1:TAUXTVA4, J91) = 0, J91 &lt;&gt; 0), FALSE, IF(ISBLANK(J91), FALSE, TRUE))</f>
        <v>1</v>
      </c>
      <c r="L91" s="49" t="b">
        <f>IF(AND(A91 = "9", OR(I91 = "Variante", I91 = "Option")), FALSE, TRUE)</f>
        <v>1</v>
      </c>
      <c r="M91" s="47">
        <f>IF(AND(L91 = TRUE, K91 = TRUE), J91, "")</f>
        <v>0.2</v>
      </c>
    </row>
    <row r="92" spans="1:13" ht="13.8" thickTop="1" x14ac:dyDescent="0.25">
      <c r="A92" s="109" t="s">
        <v>65</v>
      </c>
      <c r="C92" s="111" t="s">
        <v>148</v>
      </c>
    </row>
    <row r="93" spans="1:13" ht="13.8" thickBot="1" x14ac:dyDescent="0.3">
      <c r="A93" s="109" t="s">
        <v>58</v>
      </c>
    </row>
    <row r="94" spans="1:13" ht="14.4" thickTop="1" thickBot="1" x14ac:dyDescent="0.3">
      <c r="A94" s="109" t="s">
        <v>54</v>
      </c>
      <c r="B94" s="110" t="s">
        <v>149</v>
      </c>
      <c r="C94" s="111" t="s">
        <v>150</v>
      </c>
      <c r="D94" s="110" t="s">
        <v>57</v>
      </c>
      <c r="E94" s="112">
        <v>15</v>
      </c>
      <c r="F94" s="113"/>
      <c r="G94" s="114"/>
      <c r="H94" s="18" t="str">
        <f>IF(ISBLANK(G94), "", IF(ISBLANK(F94), ROUND(E94 * ROUND(G94, 2), 2), ROUND(F94 * ROUND(G94, 2), 2)))</f>
        <v/>
      </c>
      <c r="I94" s="115" t="s">
        <v>91</v>
      </c>
      <c r="J94" s="41">
        <v>0.2</v>
      </c>
      <c r="K94" s="48" t="b">
        <f>IF(AND(COUNTIF(TAUXTVA1:TAUXTVA4, J94) = 0, J94 &lt;&gt; 0), FALSE, IF(ISBLANK(J94), FALSE, TRUE))</f>
        <v>1</v>
      </c>
      <c r="L94" s="49" t="b">
        <f>IF(AND(A94 = "9", OR(I94 = "Variante", I94 = "Option")), FALSE, TRUE)</f>
        <v>0</v>
      </c>
      <c r="M94" s="47" t="str">
        <f>IF(AND(L94 = TRUE, K94 = TRUE), J94, "")</f>
        <v/>
      </c>
    </row>
    <row r="95" spans="1:13" ht="13.8" thickTop="1" x14ac:dyDescent="0.25">
      <c r="A95" s="109" t="s">
        <v>65</v>
      </c>
      <c r="C95" s="111" t="s">
        <v>148</v>
      </c>
    </row>
    <row r="96" spans="1:13" x14ac:dyDescent="0.25">
      <c r="A96" s="109" t="s">
        <v>58</v>
      </c>
    </row>
    <row r="97" spans="1:14" x14ac:dyDescent="0.25">
      <c r="A97" s="109" t="s">
        <v>75</v>
      </c>
    </row>
    <row r="98" spans="1:14" ht="13.8" thickBot="1" x14ac:dyDescent="0.3">
      <c r="A98" s="109" t="s">
        <v>59</v>
      </c>
      <c r="B98" s="110" t="s">
        <v>151</v>
      </c>
      <c r="C98" s="111" t="s">
        <v>152</v>
      </c>
    </row>
    <row r="99" spans="1:14" ht="14.4" thickTop="1" thickBot="1" x14ac:dyDescent="0.3">
      <c r="A99" s="109" t="s">
        <v>54</v>
      </c>
      <c r="B99" s="110" t="s">
        <v>153</v>
      </c>
      <c r="C99" s="111" t="s">
        <v>147</v>
      </c>
      <c r="D99" s="110" t="s">
        <v>95</v>
      </c>
      <c r="E99" s="117">
        <v>1</v>
      </c>
      <c r="F99" s="113"/>
      <c r="G99" s="114"/>
      <c r="H99" s="18" t="str">
        <f>IF(ISBLANK(G99), "", IF(ISBLANK(F99), ROUND(E99 * ROUND(G99, 2), 2), ROUND(F99 * ROUND(G99, 2), 2)))</f>
        <v/>
      </c>
      <c r="I99" s="115" t="s">
        <v>44</v>
      </c>
      <c r="J99" s="41">
        <v>0.2</v>
      </c>
      <c r="K99" s="48" t="b">
        <f>IF(AND(COUNTIF(TAUXTVA1:TAUXTVA4, J99) = 0, J99 &lt;&gt; 0), FALSE, IF(ISBLANK(J99), FALSE, TRUE))</f>
        <v>1</v>
      </c>
      <c r="L99" s="49" t="b">
        <f>IF(AND(A99 = "9", OR(I99 = "Variante", I99 = "Option")), FALSE, TRUE)</f>
        <v>1</v>
      </c>
      <c r="M99" s="47">
        <f>IF(AND(L99 = TRUE, K99 = TRUE), J99, "")</f>
        <v>0.2</v>
      </c>
    </row>
    <row r="100" spans="1:14" ht="13.8" thickTop="1" x14ac:dyDescent="0.25">
      <c r="A100" s="109" t="s">
        <v>65</v>
      </c>
      <c r="C100" s="111" t="s">
        <v>148</v>
      </c>
    </row>
    <row r="101" spans="1:14" ht="13.8" thickBot="1" x14ac:dyDescent="0.3">
      <c r="A101" s="109" t="s">
        <v>58</v>
      </c>
    </row>
    <row r="102" spans="1:14" ht="14.4" thickTop="1" thickBot="1" x14ac:dyDescent="0.3">
      <c r="A102" s="109" t="s">
        <v>54</v>
      </c>
      <c r="B102" s="110" t="s">
        <v>154</v>
      </c>
      <c r="C102" s="111" t="s">
        <v>155</v>
      </c>
      <c r="D102" s="110" t="s">
        <v>57</v>
      </c>
      <c r="E102" s="112">
        <v>15</v>
      </c>
      <c r="F102" s="113"/>
      <c r="G102" s="114"/>
      <c r="H102" s="18" t="str">
        <f>IF(ISBLANK(G102), "", IF(ISBLANK(F102), ROUND(E102 * ROUND(G102, 2), 2), ROUND(F102 * ROUND(G102, 2), 2)))</f>
        <v/>
      </c>
      <c r="I102" s="115" t="s">
        <v>91</v>
      </c>
      <c r="J102" s="41">
        <v>0.2</v>
      </c>
      <c r="K102" s="48" t="b">
        <f>IF(AND(COUNTIF(TAUXTVA1:TAUXTVA4, J102) = 0, J102 &lt;&gt; 0), FALSE, IF(ISBLANK(J102), FALSE, TRUE))</f>
        <v>1</v>
      </c>
      <c r="L102" s="49" t="b">
        <f>IF(AND(A102 = "9", OR(I102 = "Variante", I102 = "Option")), FALSE, TRUE)</f>
        <v>0</v>
      </c>
      <c r="M102" s="47" t="str">
        <f>IF(AND(L102 = TRUE, K102 = TRUE), J102, "")</f>
        <v/>
      </c>
    </row>
    <row r="103" spans="1:14" ht="13.8" thickTop="1" x14ac:dyDescent="0.25">
      <c r="A103" s="109" t="s">
        <v>65</v>
      </c>
      <c r="C103" s="111" t="s">
        <v>148</v>
      </c>
    </row>
    <row r="104" spans="1:14" x14ac:dyDescent="0.25">
      <c r="A104" s="109" t="s">
        <v>58</v>
      </c>
    </row>
    <row r="105" spans="1:14" x14ac:dyDescent="0.25">
      <c r="A105" s="109" t="s">
        <v>75</v>
      </c>
    </row>
    <row r="106" spans="1:14" s="105" customFormat="1" ht="12" x14ac:dyDescent="0.25">
      <c r="A106" s="106" t="s">
        <v>80</v>
      </c>
      <c r="B106" s="107" t="s">
        <v>120</v>
      </c>
      <c r="C106" s="108" t="s">
        <v>156</v>
      </c>
      <c r="D106" s="97"/>
      <c r="E106" s="97"/>
      <c r="F106" s="97"/>
      <c r="G106" s="99"/>
      <c r="H106" s="99">
        <f>IF(COUNTIF(L67:L105, FALSE) = COUNTIF(A67:A105, "9"), SUMIF(A67:A105, "9", H67:H105), SUMIF(L67:L105, TRUE, H67:H105))</f>
        <v>0</v>
      </c>
      <c r="I106" s="23" t="str">
        <f>IF(AND(COUNTIF(A67:A105, "9") &gt; 0, COUNTIF(L67:L105, FALSE) = COUNTIF(A67:A105, "9")), "Non totalisé", "")</f>
        <v/>
      </c>
      <c r="J106" s="101"/>
      <c r="K106" s="102"/>
      <c r="L106" s="97"/>
      <c r="M106" s="103"/>
      <c r="N106" s="104"/>
    </row>
    <row r="107" spans="1:14" s="105" customFormat="1" ht="12" x14ac:dyDescent="0.25">
      <c r="A107" s="96"/>
      <c r="B107" s="97"/>
      <c r="C107" s="98"/>
      <c r="D107" s="97"/>
      <c r="E107" s="97"/>
      <c r="F107" s="97"/>
      <c r="G107" s="99"/>
      <c r="H107" s="99"/>
      <c r="I107" s="100"/>
      <c r="J107" s="101"/>
      <c r="K107" s="102"/>
      <c r="L107" s="97"/>
      <c r="M107" s="103"/>
      <c r="N107" s="104"/>
    </row>
    <row r="108" spans="1:14" s="105" customFormat="1" ht="12" x14ac:dyDescent="0.25">
      <c r="A108" s="106" t="s">
        <v>51</v>
      </c>
      <c r="B108" s="107" t="s">
        <v>157</v>
      </c>
      <c r="C108" s="108" t="s">
        <v>158</v>
      </c>
      <c r="D108" s="97"/>
      <c r="E108" s="97"/>
      <c r="F108" s="97"/>
      <c r="G108" s="99"/>
      <c r="H108" s="99"/>
      <c r="I108" s="100"/>
      <c r="J108" s="101"/>
      <c r="K108" s="102"/>
      <c r="L108" s="97"/>
      <c r="M108" s="103"/>
      <c r="N108" s="104"/>
    </row>
    <row r="109" spans="1:14" ht="13.8" thickBot="1" x14ac:dyDescent="0.3">
      <c r="A109" s="109" t="s">
        <v>59</v>
      </c>
      <c r="B109" s="110" t="s">
        <v>159</v>
      </c>
      <c r="C109" s="111" t="s">
        <v>160</v>
      </c>
    </row>
    <row r="110" spans="1:14" ht="14.4" thickTop="1" thickBot="1" x14ac:dyDescent="0.3">
      <c r="A110" s="109" t="s">
        <v>54</v>
      </c>
      <c r="B110" s="110" t="s">
        <v>161</v>
      </c>
      <c r="C110" s="111" t="s">
        <v>162</v>
      </c>
      <c r="D110" s="110" t="s">
        <v>57</v>
      </c>
      <c r="E110" s="112">
        <v>29</v>
      </c>
      <c r="F110" s="113"/>
      <c r="G110" s="114"/>
      <c r="H110" s="18" t="str">
        <f>IF(ISBLANK(G110), "", IF(ISBLANK(F110), ROUND(E110 * ROUND(G110, 2), 2), ROUND(F110 * ROUND(G110, 2), 2)))</f>
        <v/>
      </c>
      <c r="I110" s="115" t="s">
        <v>44</v>
      </c>
      <c r="J110" s="41">
        <v>0.2</v>
      </c>
      <c r="K110" s="48" t="b">
        <f>IF(AND(COUNTIF(TAUXTVA1:TAUXTVA4, J110) = 0, J110 &lt;&gt; 0), FALSE, IF(ISBLANK(J110), FALSE, TRUE))</f>
        <v>1</v>
      </c>
      <c r="L110" s="49" t="b">
        <f>IF(AND(A110 = "9", OR(I110 = "Variante", I110 = "Option")), FALSE, TRUE)</f>
        <v>1</v>
      </c>
      <c r="M110" s="47">
        <f>IF(AND(L110 = TRUE, K110 = TRUE), J110, "")</f>
        <v>0.2</v>
      </c>
    </row>
    <row r="111" spans="1:14" ht="21.6" thickTop="1" x14ac:dyDescent="0.25">
      <c r="A111" s="109" t="s">
        <v>65</v>
      </c>
      <c r="C111" s="111" t="s">
        <v>163</v>
      </c>
    </row>
    <row r="112" spans="1:14" ht="13.8" thickBot="1" x14ac:dyDescent="0.3">
      <c r="A112" s="109" t="s">
        <v>58</v>
      </c>
    </row>
    <row r="113" spans="1:13" ht="14.4" thickTop="1" thickBot="1" x14ac:dyDescent="0.3">
      <c r="A113" s="109" t="s">
        <v>54</v>
      </c>
      <c r="B113" s="110" t="s">
        <v>164</v>
      </c>
      <c r="C113" s="111" t="s">
        <v>165</v>
      </c>
      <c r="D113" s="110" t="s">
        <v>95</v>
      </c>
      <c r="E113" s="117">
        <v>3</v>
      </c>
      <c r="F113" s="113"/>
      <c r="G113" s="114"/>
      <c r="H113" s="18" t="str">
        <f>IF(ISBLANK(G113), "", IF(ISBLANK(F113), ROUND(E113 * ROUND(G113, 2), 2), ROUND(F113 * ROUND(G113, 2), 2)))</f>
        <v/>
      </c>
      <c r="I113" s="115" t="s">
        <v>44</v>
      </c>
      <c r="J113" s="41">
        <v>0.2</v>
      </c>
      <c r="K113" s="48" t="b">
        <f>IF(AND(COUNTIF(TAUXTVA1:TAUXTVA4, J113) = 0, J113 &lt;&gt; 0), FALSE, IF(ISBLANK(J113), FALSE, TRUE))</f>
        <v>1</v>
      </c>
      <c r="L113" s="49" t="b">
        <f>IF(AND(A113 = "9", OR(I113 = "Variante", I113 = "Option")), FALSE, TRUE)</f>
        <v>1</v>
      </c>
      <c r="M113" s="47">
        <f>IF(AND(L113 = TRUE, K113 = TRUE), J113, "")</f>
        <v>0.2</v>
      </c>
    </row>
    <row r="114" spans="1:13" ht="21.6" thickTop="1" x14ac:dyDescent="0.25">
      <c r="A114" s="109" t="s">
        <v>65</v>
      </c>
      <c r="C114" s="111" t="s">
        <v>163</v>
      </c>
    </row>
    <row r="115" spans="1:13" x14ac:dyDescent="0.25">
      <c r="A115" s="109" t="s">
        <v>58</v>
      </c>
    </row>
    <row r="116" spans="1:13" x14ac:dyDescent="0.25">
      <c r="A116" s="109" t="s">
        <v>75</v>
      </c>
    </row>
    <row r="117" spans="1:13" ht="13.8" thickBot="1" x14ac:dyDescent="0.3">
      <c r="A117" s="109" t="s">
        <v>59</v>
      </c>
      <c r="B117" s="110" t="s">
        <v>166</v>
      </c>
      <c r="C117" s="111" t="s">
        <v>167</v>
      </c>
    </row>
    <row r="118" spans="1:13" ht="14.4" thickTop="1" thickBot="1" x14ac:dyDescent="0.3">
      <c r="A118" s="109" t="s">
        <v>54</v>
      </c>
      <c r="B118" s="110" t="s">
        <v>168</v>
      </c>
      <c r="C118" s="111" t="s">
        <v>169</v>
      </c>
      <c r="D118" s="110" t="s">
        <v>57</v>
      </c>
      <c r="E118" s="112">
        <v>25</v>
      </c>
      <c r="F118" s="113"/>
      <c r="G118" s="114"/>
      <c r="H118" s="18" t="str">
        <f>IF(ISBLANK(G118), "", IF(ISBLANK(F118), ROUND(E118 * ROUND(G118, 2), 2), ROUND(F118 * ROUND(G118, 2), 2)))</f>
        <v/>
      </c>
      <c r="I118" s="115" t="s">
        <v>44</v>
      </c>
      <c r="J118" s="41">
        <v>0.2</v>
      </c>
      <c r="K118" s="48" t="b">
        <f>IF(AND(COUNTIF(TAUXTVA1:TAUXTVA4, J118) = 0, J118 &lt;&gt; 0), FALSE, IF(ISBLANK(J118), FALSE, TRUE))</f>
        <v>1</v>
      </c>
      <c r="L118" s="49" t="b">
        <f>IF(AND(A118 = "9", OR(I118 = "Variante", I118 = "Option")), FALSE, TRUE)</f>
        <v>1</v>
      </c>
      <c r="M118" s="47">
        <f>IF(AND(L118 = TRUE, K118 = TRUE), J118, "")</f>
        <v>0.2</v>
      </c>
    </row>
    <row r="119" spans="1:13" ht="21.6" thickTop="1" x14ac:dyDescent="0.25">
      <c r="A119" s="109" t="s">
        <v>65</v>
      </c>
      <c r="C119" s="111" t="s">
        <v>170</v>
      </c>
    </row>
    <row r="120" spans="1:13" ht="13.8" thickBot="1" x14ac:dyDescent="0.3">
      <c r="A120" s="109" t="s">
        <v>58</v>
      </c>
    </row>
    <row r="121" spans="1:13" ht="14.4" thickTop="1" thickBot="1" x14ac:dyDescent="0.3">
      <c r="A121" s="109" t="s">
        <v>54</v>
      </c>
      <c r="B121" s="110" t="s">
        <v>171</v>
      </c>
      <c r="C121" s="111" t="s">
        <v>172</v>
      </c>
      <c r="D121" s="110" t="s">
        <v>95</v>
      </c>
      <c r="E121" s="117">
        <v>3</v>
      </c>
      <c r="F121" s="113"/>
      <c r="G121" s="114"/>
      <c r="H121" s="18" t="str">
        <f>IF(ISBLANK(G121), "", IF(ISBLANK(F121), ROUND(E121 * ROUND(G121, 2), 2), ROUND(F121 * ROUND(G121, 2), 2)))</f>
        <v/>
      </c>
      <c r="I121" s="115" t="s">
        <v>44</v>
      </c>
      <c r="J121" s="41">
        <v>0.2</v>
      </c>
      <c r="K121" s="48" t="b">
        <f>IF(AND(COUNTIF(TAUXTVA1:TAUXTVA4, J121) = 0, J121 &lt;&gt; 0), FALSE, IF(ISBLANK(J121), FALSE, TRUE))</f>
        <v>1</v>
      </c>
      <c r="L121" s="49" t="b">
        <f>IF(AND(A121 = "9", OR(I121 = "Variante", I121 = "Option")), FALSE, TRUE)</f>
        <v>1</v>
      </c>
      <c r="M121" s="47">
        <f>IF(AND(L121 = TRUE, K121 = TRUE), J121, "")</f>
        <v>0.2</v>
      </c>
    </row>
    <row r="122" spans="1:13" ht="21.6" thickTop="1" x14ac:dyDescent="0.25">
      <c r="A122" s="109" t="s">
        <v>65</v>
      </c>
      <c r="C122" s="111" t="s">
        <v>163</v>
      </c>
    </row>
    <row r="123" spans="1:13" x14ac:dyDescent="0.25">
      <c r="A123" s="109" t="s">
        <v>58</v>
      </c>
    </row>
    <row r="124" spans="1:13" ht="13.8" thickBot="1" x14ac:dyDescent="0.3">
      <c r="A124" s="109" t="s">
        <v>75</v>
      </c>
    </row>
    <row r="125" spans="1:13" ht="14.4" thickTop="1" thickBot="1" x14ac:dyDescent="0.3">
      <c r="A125" s="109" t="s">
        <v>54</v>
      </c>
      <c r="B125" s="110" t="s">
        <v>173</v>
      </c>
      <c r="C125" s="111" t="s">
        <v>174</v>
      </c>
      <c r="D125" s="110" t="s">
        <v>57</v>
      </c>
      <c r="E125" s="112">
        <v>25</v>
      </c>
      <c r="F125" s="113"/>
      <c r="G125" s="114"/>
      <c r="H125" s="18" t="str">
        <f>IF(ISBLANK(G125), "", IF(ISBLANK(F125), ROUND(E125 * ROUND(G125, 2), 2), ROUND(F125 * ROUND(G125, 2), 2)))</f>
        <v/>
      </c>
      <c r="I125" s="115" t="s">
        <v>44</v>
      </c>
      <c r="J125" s="41">
        <v>0.2</v>
      </c>
      <c r="K125" s="48" t="b">
        <f>IF(AND(COUNTIF(TAUXTVA1:TAUXTVA4, J125) = 0, J125 &lt;&gt; 0), FALSE, IF(ISBLANK(J125), FALSE, TRUE))</f>
        <v>1</v>
      </c>
      <c r="L125" s="49" t="b">
        <f>IF(AND(A125 = "9", OR(I125 = "Variante", I125 = "Option")), FALSE, TRUE)</f>
        <v>1</v>
      </c>
      <c r="M125" s="47">
        <f>IF(AND(L125 = TRUE, K125 = TRUE), J125, "")</f>
        <v>0.2</v>
      </c>
    </row>
    <row r="126" spans="1:13" ht="14.4" thickTop="1" thickBot="1" x14ac:dyDescent="0.3">
      <c r="A126" s="109" t="s">
        <v>58</v>
      </c>
    </row>
    <row r="127" spans="1:13" ht="14.4" thickTop="1" thickBot="1" x14ac:dyDescent="0.3">
      <c r="A127" s="109" t="s">
        <v>54</v>
      </c>
      <c r="B127" s="110" t="s">
        <v>175</v>
      </c>
      <c r="C127" s="111" t="s">
        <v>142</v>
      </c>
      <c r="D127" s="110" t="s">
        <v>143</v>
      </c>
      <c r="E127" s="117">
        <v>1</v>
      </c>
      <c r="F127" s="113"/>
      <c r="G127" s="114"/>
      <c r="H127" s="18" t="str">
        <f>IF(ISBLANK(G127), "", IF(ISBLANK(F127), ROUND(E127 * ROUND(G127, 2), 2), ROUND(F127 * ROUND(G127, 2), 2)))</f>
        <v/>
      </c>
      <c r="I127" s="115" t="s">
        <v>44</v>
      </c>
      <c r="J127" s="41">
        <v>0.2</v>
      </c>
      <c r="K127" s="48" t="b">
        <f>IF(AND(COUNTIF(TAUXTVA1:TAUXTVA4, J127) = 0, J127 &lt;&gt; 0), FALSE, IF(ISBLANK(J127), FALSE, TRUE))</f>
        <v>1</v>
      </c>
      <c r="L127" s="49" t="b">
        <f>IF(AND(A127 = "9", OR(I127 = "Variante", I127 = "Option")), FALSE, TRUE)</f>
        <v>1</v>
      </c>
      <c r="M127" s="47">
        <f>IF(AND(L127 = TRUE, K127 = TRUE), J127, "")</f>
        <v>0.2</v>
      </c>
    </row>
    <row r="128" spans="1:13" ht="13.8" thickTop="1" x14ac:dyDescent="0.25">
      <c r="A128" s="109" t="s">
        <v>58</v>
      </c>
    </row>
    <row r="129" spans="1:14" s="105" customFormat="1" ht="12" x14ac:dyDescent="0.25">
      <c r="A129" s="106" t="s">
        <v>80</v>
      </c>
      <c r="B129" s="107" t="s">
        <v>157</v>
      </c>
      <c r="C129" s="108" t="s">
        <v>176</v>
      </c>
      <c r="D129" s="97"/>
      <c r="E129" s="97"/>
      <c r="F129" s="97"/>
      <c r="G129" s="99"/>
      <c r="H129" s="99">
        <f>IF(COUNTIF(L108:L128, FALSE) = COUNTIF(A108:A128, "9"), SUMIF(A108:A128, "9", H108:H128), SUMIF(L108:L128, TRUE, H108:H128))</f>
        <v>0</v>
      </c>
      <c r="I129" s="23" t="str">
        <f>IF(AND(COUNTIF(A108:A128, "9") &gt; 0, COUNTIF(L108:L128, FALSE) = COUNTIF(A108:A128, "9")), "Non totalisé", "")</f>
        <v/>
      </c>
      <c r="J129" s="101"/>
      <c r="K129" s="102"/>
      <c r="L129" s="97"/>
      <c r="M129" s="103"/>
      <c r="N129" s="104"/>
    </row>
    <row r="130" spans="1:14" s="105" customFormat="1" ht="12" x14ac:dyDescent="0.25">
      <c r="A130" s="96"/>
      <c r="B130" s="97"/>
      <c r="C130" s="98"/>
      <c r="D130" s="97"/>
      <c r="E130" s="97"/>
      <c r="F130" s="97"/>
      <c r="G130" s="99"/>
      <c r="H130" s="99"/>
      <c r="I130" s="100"/>
      <c r="J130" s="101"/>
      <c r="K130" s="102"/>
      <c r="L130" s="97"/>
      <c r="M130" s="103"/>
      <c r="N130" s="104"/>
    </row>
    <row r="131" spans="1:14" s="105" customFormat="1" ht="12.6" thickBot="1" x14ac:dyDescent="0.3">
      <c r="A131" s="106" t="s">
        <v>51</v>
      </c>
      <c r="B131" s="107" t="s">
        <v>177</v>
      </c>
      <c r="C131" s="108" t="s">
        <v>178</v>
      </c>
      <c r="D131" s="97"/>
      <c r="E131" s="97"/>
      <c r="F131" s="97"/>
      <c r="G131" s="99"/>
      <c r="H131" s="99"/>
      <c r="I131" s="100"/>
      <c r="J131" s="101"/>
      <c r="K131" s="102"/>
      <c r="L131" s="97"/>
      <c r="M131" s="103"/>
      <c r="N131" s="104"/>
    </row>
    <row r="132" spans="1:14" ht="14.4" thickTop="1" thickBot="1" x14ac:dyDescent="0.3">
      <c r="A132" s="109" t="s">
        <v>54</v>
      </c>
      <c r="B132" s="110" t="s">
        <v>179</v>
      </c>
      <c r="C132" s="111" t="s">
        <v>180</v>
      </c>
      <c r="D132" s="110" t="s">
        <v>57</v>
      </c>
      <c r="E132" s="112">
        <v>29.74</v>
      </c>
      <c r="F132" s="113"/>
      <c r="G132" s="114"/>
      <c r="H132" s="18" t="str">
        <f>IF(ISBLANK(G132), "", IF(ISBLANK(F132), ROUND(E132 * ROUND(G132, 2), 2), ROUND(F132 * ROUND(G132, 2), 2)))</f>
        <v/>
      </c>
      <c r="I132" s="115" t="s">
        <v>44</v>
      </c>
      <c r="J132" s="41">
        <v>0.2</v>
      </c>
      <c r="K132" s="48" t="b">
        <f>IF(AND(COUNTIF(TAUXTVA1:TAUXTVA4, J132) = 0, J132 &lt;&gt; 0), FALSE, IF(ISBLANK(J132), FALSE, TRUE))</f>
        <v>1</v>
      </c>
      <c r="L132" s="49" t="b">
        <f>IF(AND(A132 = "9", OR(I132 = "Variante", I132 = "Option")), FALSE, TRUE)</f>
        <v>1</v>
      </c>
      <c r="M132" s="47">
        <f>IF(AND(L132 = TRUE, K132 = TRUE), J132, "")</f>
        <v>0.2</v>
      </c>
    </row>
    <row r="133" spans="1:14" ht="13.8" thickTop="1" x14ac:dyDescent="0.25">
      <c r="A133" s="109" t="s">
        <v>65</v>
      </c>
      <c r="C133" s="111" t="s">
        <v>181</v>
      </c>
    </row>
    <row r="134" spans="1:14" ht="13.8" thickBot="1" x14ac:dyDescent="0.3">
      <c r="A134" s="109" t="s">
        <v>58</v>
      </c>
    </row>
    <row r="135" spans="1:14" ht="14.4" thickTop="1" thickBot="1" x14ac:dyDescent="0.3">
      <c r="A135" s="109" t="s">
        <v>54</v>
      </c>
      <c r="B135" s="110" t="s">
        <v>182</v>
      </c>
      <c r="C135" s="111" t="s">
        <v>183</v>
      </c>
      <c r="D135" s="110" t="s">
        <v>57</v>
      </c>
      <c r="E135" s="112">
        <v>15.6</v>
      </c>
      <c r="F135" s="113"/>
      <c r="G135" s="114"/>
      <c r="H135" s="18" t="str">
        <f>IF(ISBLANK(G135), "", IF(ISBLANK(F135), ROUND(E135 * ROUND(G135, 2), 2), ROUND(F135 * ROUND(G135, 2), 2)))</f>
        <v/>
      </c>
      <c r="I135" s="115" t="s">
        <v>91</v>
      </c>
      <c r="J135" s="41">
        <v>0.2</v>
      </c>
      <c r="K135" s="48" t="b">
        <f>IF(AND(COUNTIF(TAUXTVA1:TAUXTVA4, J135) = 0, J135 &lt;&gt; 0), FALSE, IF(ISBLANK(J135), FALSE, TRUE))</f>
        <v>1</v>
      </c>
      <c r="L135" s="49" t="b">
        <f>IF(AND(A135 = "9", OR(I135 = "Variante", I135 = "Option")), FALSE, TRUE)</f>
        <v>0</v>
      </c>
      <c r="M135" s="47" t="str">
        <f>IF(AND(L135 = TRUE, K135 = TRUE), J135, "")</f>
        <v/>
      </c>
    </row>
    <row r="136" spans="1:14" ht="13.8" thickTop="1" x14ac:dyDescent="0.25">
      <c r="A136" s="109" t="s">
        <v>65</v>
      </c>
      <c r="C136" s="111" t="s">
        <v>181</v>
      </c>
    </row>
    <row r="137" spans="1:14" ht="13.8" thickBot="1" x14ac:dyDescent="0.3">
      <c r="A137" s="109" t="s">
        <v>58</v>
      </c>
    </row>
    <row r="138" spans="1:14" ht="14.4" thickTop="1" thickBot="1" x14ac:dyDescent="0.3">
      <c r="A138" s="109" t="s">
        <v>54</v>
      </c>
      <c r="B138" s="110" t="s">
        <v>184</v>
      </c>
      <c r="C138" s="111" t="s">
        <v>185</v>
      </c>
      <c r="D138" s="110" t="s">
        <v>95</v>
      </c>
      <c r="E138" s="117">
        <v>2</v>
      </c>
      <c r="F138" s="113"/>
      <c r="G138" s="114"/>
      <c r="H138" s="18" t="str">
        <f>IF(ISBLANK(G138), "", IF(ISBLANK(F138), ROUND(E138 * ROUND(G138, 2), 2), ROUND(F138 * ROUND(G138, 2), 2)))</f>
        <v/>
      </c>
      <c r="I138" s="115" t="s">
        <v>44</v>
      </c>
      <c r="J138" s="41">
        <v>0.2</v>
      </c>
      <c r="K138" s="48" t="b">
        <f>IF(AND(COUNTIF(TAUXTVA1:TAUXTVA4, J138) = 0, J138 &lt;&gt; 0), FALSE, IF(ISBLANK(J138), FALSE, TRUE))</f>
        <v>1</v>
      </c>
      <c r="L138" s="49" t="b">
        <f>IF(AND(A138 = "9", OR(I138 = "Variante", I138 = "Option")), FALSE, TRUE)</f>
        <v>1</v>
      </c>
      <c r="M138" s="47">
        <f>IF(AND(L138 = TRUE, K138 = TRUE), J138, "")</f>
        <v>0.2</v>
      </c>
    </row>
    <row r="139" spans="1:14" ht="21.6" thickTop="1" x14ac:dyDescent="0.25">
      <c r="A139" s="109" t="s">
        <v>65</v>
      </c>
      <c r="C139" s="111" t="s">
        <v>186</v>
      </c>
    </row>
    <row r="140" spans="1:14" ht="13.8" thickBot="1" x14ac:dyDescent="0.3">
      <c r="A140" s="109" t="s">
        <v>58</v>
      </c>
    </row>
    <row r="141" spans="1:14" ht="14.4" thickTop="1" thickBot="1" x14ac:dyDescent="0.3">
      <c r="A141" s="109" t="s">
        <v>54</v>
      </c>
      <c r="B141" s="110" t="s">
        <v>187</v>
      </c>
      <c r="C141" s="111" t="s">
        <v>188</v>
      </c>
      <c r="D141" s="110" t="s">
        <v>95</v>
      </c>
      <c r="E141" s="117">
        <v>2</v>
      </c>
      <c r="F141" s="113"/>
      <c r="G141" s="114"/>
      <c r="H141" s="18" t="str">
        <f>IF(ISBLANK(G141), "", IF(ISBLANK(F141), ROUND(E141 * ROUND(G141, 2), 2), ROUND(F141 * ROUND(G141, 2), 2)))</f>
        <v/>
      </c>
      <c r="I141" s="115" t="s">
        <v>91</v>
      </c>
      <c r="J141" s="41">
        <v>0.2</v>
      </c>
      <c r="K141" s="48" t="b">
        <f>IF(AND(COUNTIF(TAUXTVA1:TAUXTVA4, J141) = 0, J141 &lt;&gt; 0), FALSE, IF(ISBLANK(J141), FALSE, TRUE))</f>
        <v>1</v>
      </c>
      <c r="L141" s="49" t="b">
        <f>IF(AND(A141 = "9", OR(I141 = "Variante", I141 = "Option")), FALSE, TRUE)</f>
        <v>0</v>
      </c>
      <c r="M141" s="47" t="str">
        <f>IF(AND(L141 = TRUE, K141 = TRUE), J141, "")</f>
        <v/>
      </c>
    </row>
    <row r="142" spans="1:14" ht="21.6" thickTop="1" x14ac:dyDescent="0.25">
      <c r="A142" s="109" t="s">
        <v>65</v>
      </c>
      <c r="C142" s="111" t="s">
        <v>186</v>
      </c>
    </row>
    <row r="143" spans="1:14" ht="13.8" thickBot="1" x14ac:dyDescent="0.3">
      <c r="A143" s="109" t="s">
        <v>58</v>
      </c>
    </row>
    <row r="144" spans="1:14" ht="14.4" thickTop="1" thickBot="1" x14ac:dyDescent="0.3">
      <c r="A144" s="109" t="s">
        <v>54</v>
      </c>
      <c r="B144" s="110" t="s">
        <v>189</v>
      </c>
      <c r="C144" s="111" t="s">
        <v>142</v>
      </c>
      <c r="D144" s="110" t="s">
        <v>143</v>
      </c>
      <c r="E144" s="117">
        <v>1</v>
      </c>
      <c r="F144" s="113"/>
      <c r="G144" s="114"/>
      <c r="H144" s="18" t="str">
        <f>IF(ISBLANK(G144), "", IF(ISBLANK(F144), ROUND(E144 * ROUND(G144, 2), 2), ROUND(F144 * ROUND(G144, 2), 2)))</f>
        <v/>
      </c>
      <c r="I144" s="115" t="s">
        <v>44</v>
      </c>
      <c r="J144" s="41">
        <v>0.2</v>
      </c>
      <c r="K144" s="48" t="b">
        <f>IF(AND(COUNTIF(TAUXTVA1:TAUXTVA4, J144) = 0, J144 &lt;&gt; 0), FALSE, IF(ISBLANK(J144), FALSE, TRUE))</f>
        <v>1</v>
      </c>
      <c r="L144" s="49" t="b">
        <f>IF(AND(A144 = "9", OR(I144 = "Variante", I144 = "Option")), FALSE, TRUE)</f>
        <v>1</v>
      </c>
      <c r="M144" s="47">
        <f>IF(AND(L144 = TRUE, K144 = TRUE), J144, "")</f>
        <v>0.2</v>
      </c>
    </row>
    <row r="145" spans="1:14" ht="13.8" thickTop="1" x14ac:dyDescent="0.25">
      <c r="A145" s="109" t="s">
        <v>58</v>
      </c>
    </row>
    <row r="146" spans="1:14" s="105" customFormat="1" ht="12" x14ac:dyDescent="0.25">
      <c r="A146" s="106" t="s">
        <v>80</v>
      </c>
      <c r="B146" s="107" t="s">
        <v>177</v>
      </c>
      <c r="C146" s="108" t="s">
        <v>190</v>
      </c>
      <c r="D146" s="97"/>
      <c r="E146" s="97"/>
      <c r="F146" s="97"/>
      <c r="G146" s="99"/>
      <c r="H146" s="99">
        <f>IF(COUNTIF(L131:L145, FALSE) = COUNTIF(A131:A145, "9"), SUMIF(A131:A145, "9", H131:H145), SUMIF(L131:L145, TRUE, H131:H145))</f>
        <v>0</v>
      </c>
      <c r="I146" s="23" t="str">
        <f>IF(AND(COUNTIF(A131:A145, "9") &gt; 0, COUNTIF(L131:L145, FALSE) = COUNTIF(A131:A145, "9")), "Non totalisé", "")</f>
        <v/>
      </c>
      <c r="J146" s="101"/>
      <c r="K146" s="102"/>
      <c r="L146" s="97"/>
      <c r="M146" s="103"/>
      <c r="N146" s="104"/>
    </row>
    <row r="147" spans="1:14" s="105" customFormat="1" ht="12.6" thickBot="1" x14ac:dyDescent="0.3">
      <c r="A147" s="96"/>
      <c r="B147" s="97"/>
      <c r="C147" s="98"/>
      <c r="D147" s="97"/>
      <c r="E147" s="97"/>
      <c r="F147" s="97"/>
      <c r="G147" s="99"/>
      <c r="H147" s="99"/>
      <c r="I147" s="100"/>
      <c r="J147" s="101"/>
      <c r="K147" s="102"/>
      <c r="L147" s="97"/>
      <c r="M147" s="103"/>
      <c r="N147" s="104"/>
    </row>
    <row r="148" spans="1:14" ht="14.4" thickTop="1" thickBot="1" x14ac:dyDescent="0.3">
      <c r="A148" s="109" t="s">
        <v>54</v>
      </c>
      <c r="B148" s="110" t="s">
        <v>191</v>
      </c>
      <c r="C148" s="111" t="s">
        <v>192</v>
      </c>
      <c r="D148" s="110" t="s">
        <v>95</v>
      </c>
      <c r="E148" s="117">
        <v>3</v>
      </c>
      <c r="F148" s="113"/>
      <c r="G148" s="114"/>
      <c r="H148" s="18" t="str">
        <f>IF(ISBLANK(G148), "", IF(ISBLANK(F148), ROUND(E148 * ROUND(G148, 2), 2), ROUND(F148 * ROUND(G148, 2), 2)))</f>
        <v/>
      </c>
      <c r="I148" s="115" t="s">
        <v>44</v>
      </c>
      <c r="J148" s="41">
        <v>0.2</v>
      </c>
      <c r="K148" s="48" t="b">
        <f>IF(AND(COUNTIF(TAUXTVA1:TAUXTVA4, J148) = 0, J148 &lt;&gt; 0), FALSE, IF(ISBLANK(J148), FALSE, TRUE))</f>
        <v>1</v>
      </c>
      <c r="L148" s="49" t="b">
        <f>IF(AND(A148 = "9", OR(I148 = "Variante", I148 = "Option")), FALSE, TRUE)</f>
        <v>1</v>
      </c>
      <c r="M148" s="47">
        <f>IF(AND(L148 = TRUE, K148 = TRUE), J148, "")</f>
        <v>0.2</v>
      </c>
    </row>
    <row r="149" spans="1:14" ht="13.8" thickTop="1" x14ac:dyDescent="0.25">
      <c r="A149" s="109" t="s">
        <v>65</v>
      </c>
      <c r="C149" s="111" t="s">
        <v>193</v>
      </c>
    </row>
    <row r="150" spans="1:14" x14ac:dyDescent="0.25">
      <c r="A150" s="109" t="s">
        <v>58</v>
      </c>
    </row>
    <row r="151" spans="1:14" s="71" customFormat="1" x14ac:dyDescent="0.25">
      <c r="A151" s="93" t="s">
        <v>110</v>
      </c>
      <c r="B151" s="94" t="s">
        <v>45</v>
      </c>
      <c r="C151" s="95" t="s">
        <v>194</v>
      </c>
      <c r="D151" s="86"/>
      <c r="E151" s="86"/>
      <c r="F151" s="86"/>
      <c r="G151" s="88"/>
      <c r="H151" s="88">
        <f>IF(COUNTIF(L59:L150, FALSE) = COUNTIF(A59:A150, "9"), SUMIF(A59:A150, "9", H59:H150), SUMIF(L59:L150, TRUE, H59:H150))</f>
        <v>0</v>
      </c>
      <c r="I151" s="23" t="str">
        <f>IF(AND(COUNTIF(A59:A150, "9") &gt; 0, COUNTIF(L59:L150, FALSE) = COUNTIF(A59:A150, "9")), "Non totalisé", "")</f>
        <v/>
      </c>
      <c r="J151" s="90"/>
      <c r="K151" s="91"/>
      <c r="L151" s="86"/>
      <c r="M151" s="92"/>
      <c r="N151" s="42"/>
    </row>
    <row r="152" spans="1:14" s="71" customFormat="1" x14ac:dyDescent="0.25">
      <c r="A152" s="85"/>
      <c r="B152" s="86"/>
      <c r="C152" s="87"/>
      <c r="D152" s="86"/>
      <c r="E152" s="86"/>
      <c r="F152" s="86"/>
      <c r="G152" s="88"/>
      <c r="H152" s="88"/>
      <c r="I152" s="89"/>
      <c r="J152" s="90"/>
      <c r="K152" s="91"/>
      <c r="L152" s="86"/>
      <c r="M152" s="92"/>
      <c r="N152" s="42"/>
    </row>
    <row r="153" spans="1:14" s="71" customFormat="1" x14ac:dyDescent="0.25">
      <c r="A153" s="93" t="s">
        <v>48</v>
      </c>
      <c r="B153" s="94" t="s">
        <v>195</v>
      </c>
      <c r="C153" s="95" t="s">
        <v>196</v>
      </c>
      <c r="D153" s="86"/>
      <c r="E153" s="86"/>
      <c r="F153" s="86"/>
      <c r="G153" s="88"/>
      <c r="H153" s="88"/>
      <c r="I153" s="89"/>
      <c r="J153" s="90"/>
      <c r="K153" s="91"/>
      <c r="L153" s="86"/>
      <c r="M153" s="92"/>
      <c r="N153" s="42"/>
    </row>
    <row r="154" spans="1:14" s="105" customFormat="1" ht="12" x14ac:dyDescent="0.25">
      <c r="A154" s="106" t="s">
        <v>51</v>
      </c>
      <c r="B154" s="107" t="s">
        <v>197</v>
      </c>
      <c r="C154" s="108" t="s">
        <v>198</v>
      </c>
      <c r="D154" s="97"/>
      <c r="E154" s="97"/>
      <c r="F154" s="97"/>
      <c r="G154" s="99"/>
      <c r="H154" s="99"/>
      <c r="I154" s="100"/>
      <c r="J154" s="101"/>
      <c r="K154" s="102"/>
      <c r="L154" s="97"/>
      <c r="M154" s="103"/>
      <c r="N154" s="104"/>
    </row>
    <row r="155" spans="1:14" ht="13.8" thickBot="1" x14ac:dyDescent="0.3">
      <c r="A155" s="109" t="s">
        <v>59</v>
      </c>
      <c r="B155" s="110" t="s">
        <v>199</v>
      </c>
      <c r="C155" s="111" t="s">
        <v>200</v>
      </c>
    </row>
    <row r="156" spans="1:14" ht="14.4" thickTop="1" thickBot="1" x14ac:dyDescent="0.3">
      <c r="A156" s="109" t="s">
        <v>54</v>
      </c>
      <c r="B156" s="110" t="s">
        <v>201</v>
      </c>
      <c r="C156" s="111" t="s">
        <v>202</v>
      </c>
      <c r="D156" s="110" t="s">
        <v>64</v>
      </c>
      <c r="E156" s="112">
        <v>12</v>
      </c>
      <c r="F156" s="113"/>
      <c r="G156" s="114"/>
      <c r="H156" s="18" t="str">
        <f>IF(ISBLANK(G156), "", IF(ISBLANK(F156), ROUND(E156 * ROUND(G156, 2), 2), ROUND(F156 * ROUND(G156, 2), 2)))</f>
        <v/>
      </c>
      <c r="I156" s="115" t="s">
        <v>44</v>
      </c>
      <c r="J156" s="41">
        <v>0.2</v>
      </c>
      <c r="K156" s="48" t="b">
        <f>IF(AND(COUNTIF(TAUXTVA1:TAUXTVA4, J156) = 0, J156 &lt;&gt; 0), FALSE, IF(ISBLANK(J156), FALSE, TRUE))</f>
        <v>1</v>
      </c>
      <c r="L156" s="49" t="b">
        <f>IF(AND(A156 = "9", OR(I156 = "Variante", I156 = "Option")), FALSE, TRUE)</f>
        <v>1</v>
      </c>
      <c r="M156" s="47">
        <f>IF(AND(L156 = TRUE, K156 = TRUE), J156, "")</f>
        <v>0.2</v>
      </c>
    </row>
    <row r="157" spans="1:14" ht="13.8" thickTop="1" x14ac:dyDescent="0.25">
      <c r="A157" s="109" t="s">
        <v>65</v>
      </c>
      <c r="C157" s="111" t="s">
        <v>203</v>
      </c>
    </row>
    <row r="158" spans="1:14" ht="13.8" thickBot="1" x14ac:dyDescent="0.3">
      <c r="A158" s="109" t="s">
        <v>58</v>
      </c>
    </row>
    <row r="159" spans="1:14" ht="14.4" thickTop="1" thickBot="1" x14ac:dyDescent="0.3">
      <c r="A159" s="109" t="s">
        <v>54</v>
      </c>
      <c r="B159" s="110" t="s">
        <v>204</v>
      </c>
      <c r="C159" s="111" t="s">
        <v>205</v>
      </c>
      <c r="D159" s="110" t="s">
        <v>57</v>
      </c>
      <c r="E159" s="112">
        <v>45</v>
      </c>
      <c r="F159" s="113"/>
      <c r="G159" s="114"/>
      <c r="H159" s="18" t="str">
        <f>IF(ISBLANK(G159), "", IF(ISBLANK(F159), ROUND(E159 * ROUND(G159, 2), 2), ROUND(F159 * ROUND(G159, 2), 2)))</f>
        <v/>
      </c>
      <c r="I159" s="115" t="s">
        <v>44</v>
      </c>
      <c r="J159" s="41">
        <v>0.2</v>
      </c>
      <c r="K159" s="48" t="b">
        <f>IF(AND(COUNTIF(TAUXTVA1:TAUXTVA4, J159) = 0, J159 &lt;&gt; 0), FALSE, IF(ISBLANK(J159), FALSE, TRUE))</f>
        <v>1</v>
      </c>
      <c r="L159" s="49" t="b">
        <f>IF(AND(A159 = "9", OR(I159 = "Variante", I159 = "Option")), FALSE, TRUE)</f>
        <v>1</v>
      </c>
      <c r="M159" s="47">
        <f>IF(AND(L159 = TRUE, K159 = TRUE), J159, "")</f>
        <v>0.2</v>
      </c>
    </row>
    <row r="160" spans="1:14" ht="13.8" thickTop="1" x14ac:dyDescent="0.25">
      <c r="A160" s="109" t="s">
        <v>65</v>
      </c>
      <c r="C160" s="111" t="s">
        <v>206</v>
      </c>
    </row>
    <row r="161" spans="1:13" ht="13.8" thickBot="1" x14ac:dyDescent="0.3">
      <c r="A161" s="109" t="s">
        <v>58</v>
      </c>
    </row>
    <row r="162" spans="1:13" ht="14.4" thickTop="1" thickBot="1" x14ac:dyDescent="0.3">
      <c r="A162" s="109" t="s">
        <v>54</v>
      </c>
      <c r="B162" s="110" t="s">
        <v>207</v>
      </c>
      <c r="C162" s="111" t="s">
        <v>208</v>
      </c>
      <c r="D162" s="110" t="s">
        <v>95</v>
      </c>
      <c r="E162" s="117">
        <v>4</v>
      </c>
      <c r="F162" s="113"/>
      <c r="G162" s="114"/>
      <c r="H162" s="18" t="str">
        <f>IF(ISBLANK(G162), "", IF(ISBLANK(F162), ROUND(E162 * ROUND(G162, 2), 2), ROUND(F162 * ROUND(G162, 2), 2)))</f>
        <v/>
      </c>
      <c r="I162" s="115" t="s">
        <v>44</v>
      </c>
      <c r="J162" s="41">
        <v>0.2</v>
      </c>
      <c r="K162" s="48" t="b">
        <f>IF(AND(COUNTIF(TAUXTVA1:TAUXTVA4, J162) = 0, J162 &lt;&gt; 0), FALSE, IF(ISBLANK(J162), FALSE, TRUE))</f>
        <v>1</v>
      </c>
      <c r="L162" s="49" t="b">
        <f>IF(AND(A162 = "9", OR(I162 = "Variante", I162 = "Option")), FALSE, TRUE)</f>
        <v>1</v>
      </c>
      <c r="M162" s="47">
        <f>IF(AND(L162 = TRUE, K162 = TRUE), J162, "")</f>
        <v>0.2</v>
      </c>
    </row>
    <row r="163" spans="1:13" ht="13.8" thickTop="1" x14ac:dyDescent="0.25">
      <c r="A163" s="109" t="s">
        <v>65</v>
      </c>
      <c r="C163" s="111" t="s">
        <v>206</v>
      </c>
    </row>
    <row r="164" spans="1:13" ht="13.8" thickBot="1" x14ac:dyDescent="0.3">
      <c r="A164" s="109" t="s">
        <v>58</v>
      </c>
    </row>
    <row r="165" spans="1:13" ht="14.4" thickTop="1" thickBot="1" x14ac:dyDescent="0.3">
      <c r="A165" s="109" t="s">
        <v>54</v>
      </c>
      <c r="B165" s="110" t="s">
        <v>209</v>
      </c>
      <c r="C165" s="111" t="s">
        <v>210</v>
      </c>
      <c r="D165" s="110" t="s">
        <v>57</v>
      </c>
      <c r="E165" s="112">
        <v>10</v>
      </c>
      <c r="F165" s="113"/>
      <c r="G165" s="114"/>
      <c r="H165" s="18" t="str">
        <f>IF(ISBLANK(G165), "", IF(ISBLANK(F165), ROUND(E165 * ROUND(G165, 2), 2), ROUND(F165 * ROUND(G165, 2), 2)))</f>
        <v/>
      </c>
      <c r="I165" s="115" t="s">
        <v>44</v>
      </c>
      <c r="J165" s="41">
        <v>0.2</v>
      </c>
      <c r="K165" s="48" t="b">
        <f>IF(AND(COUNTIF(TAUXTVA1:TAUXTVA4, J165) = 0, J165 &lt;&gt; 0), FALSE, IF(ISBLANK(J165), FALSE, TRUE))</f>
        <v>1</v>
      </c>
      <c r="L165" s="49" t="b">
        <f>IF(AND(A165 = "9", OR(I165 = "Variante", I165 = "Option")), FALSE, TRUE)</f>
        <v>1</v>
      </c>
      <c r="M165" s="47">
        <f>IF(AND(L165 = TRUE, K165 = TRUE), J165, "")</f>
        <v>0.2</v>
      </c>
    </row>
    <row r="166" spans="1:13" ht="13.8" thickTop="1" x14ac:dyDescent="0.25">
      <c r="A166" s="109" t="s">
        <v>65</v>
      </c>
      <c r="C166" s="111" t="s">
        <v>211</v>
      </c>
    </row>
    <row r="167" spans="1:13" ht="13.8" thickBot="1" x14ac:dyDescent="0.3">
      <c r="A167" s="109" t="s">
        <v>58</v>
      </c>
    </row>
    <row r="168" spans="1:13" ht="14.4" thickTop="1" thickBot="1" x14ac:dyDescent="0.3">
      <c r="A168" s="109" t="s">
        <v>54</v>
      </c>
      <c r="B168" s="110" t="s">
        <v>212</v>
      </c>
      <c r="C168" s="111" t="s">
        <v>213</v>
      </c>
      <c r="D168" s="110" t="s">
        <v>78</v>
      </c>
      <c r="E168" s="117">
        <v>2</v>
      </c>
      <c r="F168" s="113"/>
      <c r="G168" s="114"/>
      <c r="H168" s="18" t="str">
        <f>IF(ISBLANK(G168), "", IF(ISBLANK(F168), ROUND(E168 * ROUND(G168, 2), 2), ROUND(F168 * ROUND(G168, 2), 2)))</f>
        <v/>
      </c>
      <c r="I168" s="115" t="s">
        <v>44</v>
      </c>
      <c r="J168" s="41">
        <v>0.2</v>
      </c>
      <c r="K168" s="48" t="b">
        <f>IF(AND(COUNTIF(TAUXTVA1:TAUXTVA4, J168) = 0, J168 &lt;&gt; 0), FALSE, IF(ISBLANK(J168), FALSE, TRUE))</f>
        <v>1</v>
      </c>
      <c r="L168" s="49" t="b">
        <f>IF(AND(A168 = "9", OR(I168 = "Variante", I168 = "Option")), FALSE, TRUE)</f>
        <v>1</v>
      </c>
      <c r="M168" s="47">
        <f>IF(AND(L168 = TRUE, K168 = TRUE), J168, "")</f>
        <v>0.2</v>
      </c>
    </row>
    <row r="169" spans="1:13" ht="13.8" thickTop="1" x14ac:dyDescent="0.25">
      <c r="A169" s="109" t="s">
        <v>65</v>
      </c>
      <c r="C169" s="111" t="s">
        <v>214</v>
      </c>
    </row>
    <row r="170" spans="1:13" ht="13.8" thickBot="1" x14ac:dyDescent="0.3">
      <c r="A170" s="109" t="s">
        <v>58</v>
      </c>
    </row>
    <row r="171" spans="1:13" ht="14.4" thickTop="1" thickBot="1" x14ac:dyDescent="0.3">
      <c r="A171" s="109" t="s">
        <v>54</v>
      </c>
      <c r="B171" s="110" t="s">
        <v>215</v>
      </c>
      <c r="C171" s="111" t="s">
        <v>216</v>
      </c>
      <c r="D171" s="110" t="s">
        <v>78</v>
      </c>
      <c r="E171" s="117">
        <v>1</v>
      </c>
      <c r="F171" s="113"/>
      <c r="G171" s="114"/>
      <c r="H171" s="18" t="str">
        <f>IF(ISBLANK(G171), "", IF(ISBLANK(F171), ROUND(E171 * ROUND(G171, 2), 2), ROUND(F171 * ROUND(G171, 2), 2)))</f>
        <v/>
      </c>
      <c r="I171" s="115" t="s">
        <v>44</v>
      </c>
      <c r="J171" s="41">
        <v>0.2</v>
      </c>
      <c r="K171" s="48" t="b">
        <f>IF(AND(COUNTIF(TAUXTVA1:TAUXTVA4, J171) = 0, J171 &lt;&gt; 0), FALSE, IF(ISBLANK(J171), FALSE, TRUE))</f>
        <v>1</v>
      </c>
      <c r="L171" s="49" t="b">
        <f>IF(AND(A171 = "9", OR(I171 = "Variante", I171 = "Option")), FALSE, TRUE)</f>
        <v>1</v>
      </c>
      <c r="M171" s="47">
        <f>IF(AND(L171 = TRUE, K171 = TRUE), J171, "")</f>
        <v>0.2</v>
      </c>
    </row>
    <row r="172" spans="1:13" ht="13.8" thickTop="1" x14ac:dyDescent="0.25">
      <c r="A172" s="109" t="s">
        <v>65</v>
      </c>
      <c r="C172" s="111" t="s">
        <v>217</v>
      </c>
    </row>
    <row r="173" spans="1:13" x14ac:dyDescent="0.25">
      <c r="A173" s="109" t="s">
        <v>58</v>
      </c>
    </row>
    <row r="174" spans="1:13" x14ac:dyDescent="0.25">
      <c r="A174" s="109" t="s">
        <v>75</v>
      </c>
    </row>
    <row r="175" spans="1:13" ht="13.8" thickBot="1" x14ac:dyDescent="0.3">
      <c r="A175" s="109" t="s">
        <v>59</v>
      </c>
      <c r="B175" s="110" t="s">
        <v>218</v>
      </c>
      <c r="C175" s="111" t="s">
        <v>219</v>
      </c>
    </row>
    <row r="176" spans="1:13" ht="14.4" thickTop="1" thickBot="1" x14ac:dyDescent="0.3">
      <c r="A176" s="109" t="s">
        <v>54</v>
      </c>
      <c r="B176" s="110" t="s">
        <v>220</v>
      </c>
      <c r="C176" s="111" t="s">
        <v>221</v>
      </c>
      <c r="D176" s="110" t="s">
        <v>64</v>
      </c>
      <c r="E176" s="112">
        <v>12</v>
      </c>
      <c r="F176" s="113"/>
      <c r="G176" s="114"/>
      <c r="H176" s="18" t="str">
        <f>IF(ISBLANK(G176), "", IF(ISBLANK(F176), ROUND(E176 * ROUND(G176, 2), 2), ROUND(F176 * ROUND(G176, 2), 2)))</f>
        <v/>
      </c>
      <c r="I176" s="115" t="s">
        <v>44</v>
      </c>
      <c r="J176" s="41">
        <v>0.2</v>
      </c>
      <c r="K176" s="48" t="b">
        <f>IF(AND(COUNTIF(TAUXTVA1:TAUXTVA4, J176) = 0, J176 &lt;&gt; 0), FALSE, IF(ISBLANK(J176), FALSE, TRUE))</f>
        <v>1</v>
      </c>
      <c r="L176" s="49" t="b">
        <f>IF(AND(A176 = "9", OR(I176 = "Variante", I176 = "Option")), FALSE, TRUE)</f>
        <v>1</v>
      </c>
      <c r="M176" s="47">
        <f>IF(AND(L176 = TRUE, K176 = TRUE), J176, "")</f>
        <v>0.2</v>
      </c>
    </row>
    <row r="177" spans="1:14" ht="13.8" thickTop="1" x14ac:dyDescent="0.25">
      <c r="A177" s="109" t="s">
        <v>65</v>
      </c>
      <c r="C177" s="111" t="s">
        <v>203</v>
      </c>
    </row>
    <row r="178" spans="1:14" ht="13.8" thickBot="1" x14ac:dyDescent="0.3">
      <c r="A178" s="109" t="s">
        <v>58</v>
      </c>
    </row>
    <row r="179" spans="1:14" ht="14.4" thickTop="1" thickBot="1" x14ac:dyDescent="0.3">
      <c r="A179" s="109" t="s">
        <v>54</v>
      </c>
      <c r="B179" s="110" t="s">
        <v>222</v>
      </c>
      <c r="C179" s="111" t="s">
        <v>223</v>
      </c>
      <c r="D179" s="110" t="s">
        <v>57</v>
      </c>
      <c r="E179" s="112">
        <v>45</v>
      </c>
      <c r="F179" s="113"/>
      <c r="G179" s="114"/>
      <c r="H179" s="18" t="str">
        <f>IF(ISBLANK(G179), "", IF(ISBLANK(F179), ROUND(E179 * ROUND(G179, 2), 2), ROUND(F179 * ROUND(G179, 2), 2)))</f>
        <v/>
      </c>
      <c r="I179" s="115" t="s">
        <v>44</v>
      </c>
      <c r="J179" s="41">
        <v>0.2</v>
      </c>
      <c r="K179" s="48" t="b">
        <f>IF(AND(COUNTIF(TAUXTVA1:TAUXTVA4, J179) = 0, J179 &lt;&gt; 0), FALSE, IF(ISBLANK(J179), FALSE, TRUE))</f>
        <v>1</v>
      </c>
      <c r="L179" s="49" t="b">
        <f>IF(AND(A179 = "9", OR(I179 = "Variante", I179 = "Option")), FALSE, TRUE)</f>
        <v>1</v>
      </c>
      <c r="M179" s="47">
        <f>IF(AND(L179 = TRUE, K179 = TRUE), J179, "")</f>
        <v>0.2</v>
      </c>
    </row>
    <row r="180" spans="1:14" ht="13.8" thickTop="1" x14ac:dyDescent="0.25">
      <c r="A180" s="109" t="s">
        <v>65</v>
      </c>
      <c r="C180" s="111" t="s">
        <v>206</v>
      </c>
    </row>
    <row r="181" spans="1:14" ht="13.8" thickBot="1" x14ac:dyDescent="0.3">
      <c r="A181" s="109" t="s">
        <v>58</v>
      </c>
    </row>
    <row r="182" spans="1:14" ht="14.4" thickTop="1" thickBot="1" x14ac:dyDescent="0.3">
      <c r="A182" s="109" t="s">
        <v>54</v>
      </c>
      <c r="B182" s="110" t="s">
        <v>224</v>
      </c>
      <c r="C182" s="111" t="s">
        <v>225</v>
      </c>
      <c r="D182" s="110" t="s">
        <v>95</v>
      </c>
      <c r="E182" s="117">
        <v>4</v>
      </c>
      <c r="F182" s="113"/>
      <c r="G182" s="114"/>
      <c r="H182" s="18" t="str">
        <f>IF(ISBLANK(G182), "", IF(ISBLANK(F182), ROUND(E182 * ROUND(G182, 2), 2), ROUND(F182 * ROUND(G182, 2), 2)))</f>
        <v/>
      </c>
      <c r="I182" s="115" t="s">
        <v>44</v>
      </c>
      <c r="J182" s="41">
        <v>0.2</v>
      </c>
      <c r="K182" s="48" t="b">
        <f>IF(AND(COUNTIF(TAUXTVA1:TAUXTVA4, J182) = 0, J182 &lt;&gt; 0), FALSE, IF(ISBLANK(J182), FALSE, TRUE))</f>
        <v>1</v>
      </c>
      <c r="L182" s="49" t="b">
        <f>IF(AND(A182 = "9", OR(I182 = "Variante", I182 = "Option")), FALSE, TRUE)</f>
        <v>1</v>
      </c>
      <c r="M182" s="47">
        <f>IF(AND(L182 = TRUE, K182 = TRUE), J182, "")</f>
        <v>0.2</v>
      </c>
    </row>
    <row r="183" spans="1:14" ht="13.8" thickTop="1" x14ac:dyDescent="0.25">
      <c r="A183" s="109" t="s">
        <v>65</v>
      </c>
      <c r="C183" s="111" t="s">
        <v>211</v>
      </c>
    </row>
    <row r="184" spans="1:14" ht="13.8" thickBot="1" x14ac:dyDescent="0.3">
      <c r="A184" s="109" t="s">
        <v>58</v>
      </c>
    </row>
    <row r="185" spans="1:14" ht="14.4" thickTop="1" thickBot="1" x14ac:dyDescent="0.3">
      <c r="A185" s="109" t="s">
        <v>54</v>
      </c>
      <c r="B185" s="110" t="s">
        <v>226</v>
      </c>
      <c r="C185" s="111" t="s">
        <v>227</v>
      </c>
      <c r="D185" s="110" t="s">
        <v>57</v>
      </c>
      <c r="E185" s="112">
        <v>10</v>
      </c>
      <c r="F185" s="113"/>
      <c r="G185" s="114"/>
      <c r="H185" s="18" t="str">
        <f>IF(ISBLANK(G185), "", IF(ISBLANK(F185), ROUND(E185 * ROUND(G185, 2), 2), ROUND(F185 * ROUND(G185, 2), 2)))</f>
        <v/>
      </c>
      <c r="I185" s="115" t="s">
        <v>44</v>
      </c>
      <c r="J185" s="41">
        <v>0.2</v>
      </c>
      <c r="K185" s="48" t="b">
        <f>IF(AND(COUNTIF(TAUXTVA1:TAUXTVA4, J185) = 0, J185 &lt;&gt; 0), FALSE, IF(ISBLANK(J185), FALSE, TRUE))</f>
        <v>1</v>
      </c>
      <c r="L185" s="49" t="b">
        <f>IF(AND(A185 = "9", OR(I185 = "Variante", I185 = "Option")), FALSE, TRUE)</f>
        <v>1</v>
      </c>
      <c r="M185" s="47">
        <f>IF(AND(L185 = TRUE, K185 = TRUE), J185, "")</f>
        <v>0.2</v>
      </c>
    </row>
    <row r="186" spans="1:14" ht="13.8" thickTop="1" x14ac:dyDescent="0.25">
      <c r="A186" s="109" t="s">
        <v>65</v>
      </c>
      <c r="C186" s="111" t="s">
        <v>211</v>
      </c>
    </row>
    <row r="187" spans="1:14" ht="13.8" thickBot="1" x14ac:dyDescent="0.3">
      <c r="A187" s="109" t="s">
        <v>58</v>
      </c>
    </row>
    <row r="188" spans="1:14" ht="14.4" thickTop="1" thickBot="1" x14ac:dyDescent="0.3">
      <c r="A188" s="109" t="s">
        <v>54</v>
      </c>
      <c r="B188" s="110" t="s">
        <v>228</v>
      </c>
      <c r="C188" s="111" t="s">
        <v>229</v>
      </c>
      <c r="D188" s="110" t="s">
        <v>64</v>
      </c>
      <c r="E188" s="112">
        <v>15</v>
      </c>
      <c r="F188" s="113"/>
      <c r="G188" s="114"/>
      <c r="H188" s="18" t="str">
        <f>IF(ISBLANK(G188), "", IF(ISBLANK(F188), ROUND(E188 * ROUND(G188, 2), 2), ROUND(F188 * ROUND(G188, 2), 2)))</f>
        <v/>
      </c>
      <c r="I188" s="115" t="s">
        <v>44</v>
      </c>
      <c r="J188" s="41">
        <v>0.2</v>
      </c>
      <c r="K188" s="48" t="b">
        <f>IF(AND(COUNTIF(TAUXTVA1:TAUXTVA4, J188) = 0, J188 &lt;&gt; 0), FALSE, IF(ISBLANK(J188), FALSE, TRUE))</f>
        <v>1</v>
      </c>
      <c r="L188" s="49" t="b">
        <f>IF(AND(A188 = "9", OR(I188 = "Variante", I188 = "Option")), FALSE, TRUE)</f>
        <v>1</v>
      </c>
      <c r="M188" s="47">
        <f>IF(AND(L188 = TRUE, K188 = TRUE), J188, "")</f>
        <v>0.2</v>
      </c>
    </row>
    <row r="189" spans="1:14" ht="13.8" thickTop="1" x14ac:dyDescent="0.25">
      <c r="A189" s="109" t="s">
        <v>65</v>
      </c>
      <c r="C189" s="111" t="s">
        <v>211</v>
      </c>
    </row>
    <row r="190" spans="1:14" x14ac:dyDescent="0.25">
      <c r="A190" s="109" t="s">
        <v>58</v>
      </c>
    </row>
    <row r="191" spans="1:14" x14ac:dyDescent="0.25">
      <c r="A191" s="109" t="s">
        <v>75</v>
      </c>
    </row>
    <row r="192" spans="1:14" s="105" customFormat="1" ht="12" x14ac:dyDescent="0.25">
      <c r="A192" s="106" t="s">
        <v>80</v>
      </c>
      <c r="B192" s="107" t="s">
        <v>197</v>
      </c>
      <c r="C192" s="108" t="s">
        <v>230</v>
      </c>
      <c r="D192" s="97"/>
      <c r="E192" s="97"/>
      <c r="F192" s="97"/>
      <c r="G192" s="99"/>
      <c r="H192" s="99">
        <f>IF(COUNTIF(L154:L191, FALSE) = COUNTIF(A154:A191, "9"), SUMIF(A154:A191, "9", H154:H191), SUMIF(L154:L191, TRUE, H154:H191))</f>
        <v>0</v>
      </c>
      <c r="I192" s="23" t="str">
        <f>IF(AND(COUNTIF(A154:A191, "9") &gt; 0, COUNTIF(L154:L191, FALSE) = COUNTIF(A154:A191, "9")), "Non totalisé", "")</f>
        <v/>
      </c>
      <c r="J192" s="101"/>
      <c r="K192" s="102"/>
      <c r="L192" s="97"/>
      <c r="M192" s="103"/>
      <c r="N192" s="104"/>
    </row>
    <row r="193" spans="1:14" s="105" customFormat="1" ht="12" x14ac:dyDescent="0.25">
      <c r="A193" s="96"/>
      <c r="B193" s="97"/>
      <c r="C193" s="98"/>
      <c r="D193" s="97"/>
      <c r="E193" s="97"/>
      <c r="F193" s="97"/>
      <c r="G193" s="99"/>
      <c r="H193" s="99"/>
      <c r="I193" s="100"/>
      <c r="J193" s="101"/>
      <c r="K193" s="102"/>
      <c r="L193" s="97"/>
      <c r="M193" s="103"/>
      <c r="N193" s="104"/>
    </row>
    <row r="194" spans="1:14" s="105" customFormat="1" ht="12.6" thickBot="1" x14ac:dyDescent="0.3">
      <c r="A194" s="106" t="s">
        <v>51</v>
      </c>
      <c r="B194" s="107" t="s">
        <v>231</v>
      </c>
      <c r="C194" s="108" t="s">
        <v>232</v>
      </c>
      <c r="D194" s="97"/>
      <c r="E194" s="97"/>
      <c r="F194" s="97"/>
      <c r="G194" s="99"/>
      <c r="H194" s="99"/>
      <c r="I194" s="100"/>
      <c r="J194" s="101"/>
      <c r="K194" s="102"/>
      <c r="L194" s="97"/>
      <c r="M194" s="103"/>
      <c r="N194" s="104"/>
    </row>
    <row r="195" spans="1:14" ht="14.4" thickTop="1" thickBot="1" x14ac:dyDescent="0.3">
      <c r="A195" s="109" t="s">
        <v>54</v>
      </c>
      <c r="B195" s="110" t="s">
        <v>233</v>
      </c>
      <c r="C195" s="111" t="s">
        <v>234</v>
      </c>
      <c r="D195" s="110" t="s">
        <v>64</v>
      </c>
      <c r="E195" s="112">
        <v>260</v>
      </c>
      <c r="F195" s="113"/>
      <c r="G195" s="114"/>
      <c r="H195" s="18" t="str">
        <f>IF(ISBLANK(G195), "", IF(ISBLANK(F195), ROUND(E195 * ROUND(G195, 2), 2), ROUND(F195 * ROUND(G195, 2), 2)))</f>
        <v/>
      </c>
      <c r="I195" s="115" t="s">
        <v>44</v>
      </c>
      <c r="J195" s="41">
        <v>0.2</v>
      </c>
      <c r="K195" s="48" t="b">
        <f>IF(AND(COUNTIF(TAUXTVA1:TAUXTVA4, J195) = 0, J195 &lt;&gt; 0), FALSE, IF(ISBLANK(J195), FALSE, TRUE))</f>
        <v>1</v>
      </c>
      <c r="L195" s="49" t="b">
        <f>IF(AND(A195 = "9", OR(I195 = "Variante", I195 = "Option")), FALSE, TRUE)</f>
        <v>1</v>
      </c>
      <c r="M195" s="47">
        <f>IF(AND(L195 = TRUE, K195 = TRUE), J195, "")</f>
        <v>0.2</v>
      </c>
    </row>
    <row r="196" spans="1:14" ht="13.8" thickTop="1" x14ac:dyDescent="0.25">
      <c r="A196" s="109" t="s">
        <v>65</v>
      </c>
      <c r="C196" s="111" t="s">
        <v>235</v>
      </c>
    </row>
    <row r="197" spans="1:14" ht="13.8" thickBot="1" x14ac:dyDescent="0.3">
      <c r="A197" s="109" t="s">
        <v>58</v>
      </c>
    </row>
    <row r="198" spans="1:14" ht="14.4" thickTop="1" thickBot="1" x14ac:dyDescent="0.3">
      <c r="A198" s="109" t="s">
        <v>54</v>
      </c>
      <c r="B198" s="110" t="s">
        <v>236</v>
      </c>
      <c r="C198" s="111" t="s">
        <v>237</v>
      </c>
      <c r="D198" s="110" t="s">
        <v>57</v>
      </c>
      <c r="E198" s="112">
        <v>24.8</v>
      </c>
      <c r="F198" s="113"/>
      <c r="G198" s="114"/>
      <c r="H198" s="18" t="str">
        <f>IF(ISBLANK(G198), "", IF(ISBLANK(F198), ROUND(E198 * ROUND(G198, 2), 2), ROUND(F198 * ROUND(G198, 2), 2)))</f>
        <v/>
      </c>
      <c r="I198" s="115" t="s">
        <v>44</v>
      </c>
      <c r="J198" s="41">
        <v>0.2</v>
      </c>
      <c r="K198" s="48" t="b">
        <f>IF(AND(COUNTIF(TAUXTVA1:TAUXTVA4, J198) = 0, J198 &lt;&gt; 0), FALSE, IF(ISBLANK(J198), FALSE, TRUE))</f>
        <v>1</v>
      </c>
      <c r="L198" s="49" t="b">
        <f>IF(AND(A198 = "9", OR(I198 = "Variante", I198 = "Option")), FALSE, TRUE)</f>
        <v>1</v>
      </c>
      <c r="M198" s="47">
        <f>IF(AND(L198 = TRUE, K198 = TRUE), J198, "")</f>
        <v>0.2</v>
      </c>
    </row>
    <row r="199" spans="1:14" ht="13.8" thickTop="1" x14ac:dyDescent="0.25">
      <c r="A199" s="109" t="s">
        <v>65</v>
      </c>
      <c r="C199" s="111" t="s">
        <v>238</v>
      </c>
    </row>
    <row r="200" spans="1:14" x14ac:dyDescent="0.25">
      <c r="A200" s="109" t="s">
        <v>58</v>
      </c>
    </row>
    <row r="201" spans="1:14" s="105" customFormat="1" ht="12" x14ac:dyDescent="0.25">
      <c r="A201" s="106" t="s">
        <v>80</v>
      </c>
      <c r="B201" s="107" t="s">
        <v>231</v>
      </c>
      <c r="C201" s="108" t="s">
        <v>239</v>
      </c>
      <c r="D201" s="97"/>
      <c r="E201" s="97"/>
      <c r="F201" s="97"/>
      <c r="G201" s="99"/>
      <c r="H201" s="99">
        <f>IF(COUNTIF(L194:L200, FALSE) = COUNTIF(A194:A200, "9"), SUMIF(A194:A200, "9", H194:H200), SUMIF(L194:L200, TRUE, H194:H200))</f>
        <v>0</v>
      </c>
      <c r="I201" s="23" t="str">
        <f>IF(AND(COUNTIF(A194:A200, "9") &gt; 0, COUNTIF(L194:L200, FALSE) = COUNTIF(A194:A200, "9")), "Non totalisé", "")</f>
        <v/>
      </c>
      <c r="J201" s="101"/>
      <c r="K201" s="102"/>
      <c r="L201" s="97"/>
      <c r="M201" s="103"/>
      <c r="N201" s="104"/>
    </row>
    <row r="202" spans="1:14" s="105" customFormat="1" ht="12" x14ac:dyDescent="0.25">
      <c r="A202" s="96"/>
      <c r="B202" s="97"/>
      <c r="C202" s="98"/>
      <c r="D202" s="97"/>
      <c r="E202" s="97"/>
      <c r="F202" s="97"/>
      <c r="G202" s="99"/>
      <c r="H202" s="99"/>
      <c r="I202" s="100"/>
      <c r="J202" s="101"/>
      <c r="K202" s="102"/>
      <c r="L202" s="97"/>
      <c r="M202" s="103"/>
      <c r="N202" s="104"/>
    </row>
    <row r="203" spans="1:14" s="71" customFormat="1" x14ac:dyDescent="0.25">
      <c r="A203" s="93" t="s">
        <v>110</v>
      </c>
      <c r="B203" s="94" t="s">
        <v>195</v>
      </c>
      <c r="C203" s="95" t="s">
        <v>240</v>
      </c>
      <c r="D203" s="86"/>
      <c r="E203" s="86"/>
      <c r="F203" s="86"/>
      <c r="G203" s="88"/>
      <c r="H203" s="88">
        <f>IF(COUNTIF(L153:L202, FALSE) = COUNTIF(A153:A202, "9"), SUMIF(A153:A202, "9", H153:H202), SUMIF(L153:L202, TRUE, H153:H202))</f>
        <v>0</v>
      </c>
      <c r="I203" s="23" t="str">
        <f>IF(AND(COUNTIF(A153:A202, "9") &gt; 0, COUNTIF(L153:L202, FALSE) = COUNTIF(A153:A202, "9")), "Non totalisé", "")</f>
        <v/>
      </c>
      <c r="J203" s="90"/>
      <c r="K203" s="91"/>
      <c r="L203" s="86"/>
      <c r="M203" s="92"/>
      <c r="N203" s="42"/>
    </row>
    <row r="204" spans="1:14" s="71" customFormat="1" x14ac:dyDescent="0.25">
      <c r="A204" s="85"/>
      <c r="B204" s="86"/>
      <c r="C204" s="87"/>
      <c r="D204" s="86"/>
      <c r="E204" s="86"/>
      <c r="F204" s="86"/>
      <c r="G204" s="88"/>
      <c r="H204" s="88"/>
      <c r="I204" s="89"/>
      <c r="J204" s="90"/>
      <c r="K204" s="91"/>
      <c r="L204" s="86"/>
      <c r="M204" s="92"/>
      <c r="N204" s="42"/>
    </row>
    <row r="205" spans="1:14" s="71" customFormat="1" x14ac:dyDescent="0.25">
      <c r="A205" s="93" t="s">
        <v>48</v>
      </c>
      <c r="B205" s="94" t="s">
        <v>48</v>
      </c>
      <c r="C205" s="95" t="s">
        <v>241</v>
      </c>
      <c r="D205" s="86"/>
      <c r="E205" s="86"/>
      <c r="F205" s="86"/>
      <c r="G205" s="88"/>
      <c r="H205" s="88"/>
      <c r="I205" s="89"/>
      <c r="J205" s="90"/>
      <c r="K205" s="91"/>
      <c r="L205" s="86"/>
      <c r="M205" s="92"/>
      <c r="N205" s="42"/>
    </row>
    <row r="206" spans="1:14" s="105" customFormat="1" ht="12.6" thickBot="1" x14ac:dyDescent="0.3">
      <c r="A206" s="106" t="s">
        <v>51</v>
      </c>
      <c r="B206" s="107" t="s">
        <v>242</v>
      </c>
      <c r="C206" s="108" t="s">
        <v>243</v>
      </c>
      <c r="D206" s="97"/>
      <c r="E206" s="97"/>
      <c r="F206" s="97"/>
      <c r="G206" s="99"/>
      <c r="H206" s="99"/>
      <c r="I206" s="100"/>
      <c r="J206" s="101"/>
      <c r="K206" s="102"/>
      <c r="L206" s="97"/>
      <c r="M206" s="103"/>
      <c r="N206" s="104"/>
    </row>
    <row r="207" spans="1:14" ht="14.4" thickTop="1" thickBot="1" x14ac:dyDescent="0.3">
      <c r="A207" s="109" t="s">
        <v>54</v>
      </c>
      <c r="B207" s="110" t="s">
        <v>244</v>
      </c>
      <c r="C207" s="111" t="s">
        <v>245</v>
      </c>
      <c r="D207" s="110" t="s">
        <v>246</v>
      </c>
      <c r="E207" s="117">
        <v>1</v>
      </c>
      <c r="F207" s="113"/>
      <c r="G207" s="114"/>
      <c r="H207" s="18" t="str">
        <f>IF(ISBLANK(G207), "", IF(ISBLANK(F207), ROUND(E207 * ROUND(G207, 2), 2), ROUND(F207 * ROUND(G207, 2), 2)))</f>
        <v/>
      </c>
      <c r="I207" s="115" t="s">
        <v>44</v>
      </c>
      <c r="J207" s="41">
        <v>0.2</v>
      </c>
      <c r="K207" s="48" t="b">
        <f>IF(AND(COUNTIF(TAUXTVA1:TAUXTVA4, J207) = 0, J207 &lt;&gt; 0), FALSE, IF(ISBLANK(J207), FALSE, TRUE))</f>
        <v>1</v>
      </c>
      <c r="L207" s="49" t="b">
        <f>IF(AND(A207 = "9", OR(I207 = "Variante", I207 = "Option")), FALSE, TRUE)</f>
        <v>1</v>
      </c>
      <c r="M207" s="47">
        <f>IF(AND(L207 = TRUE, K207 = TRUE), J207, "")</f>
        <v>0.2</v>
      </c>
    </row>
    <row r="208" spans="1:14" ht="13.8" thickTop="1" x14ac:dyDescent="0.25">
      <c r="A208" s="109" t="s">
        <v>65</v>
      </c>
      <c r="C208" s="111" t="s">
        <v>247</v>
      </c>
    </row>
    <row r="209" spans="1:14" x14ac:dyDescent="0.25">
      <c r="A209" s="109" t="s">
        <v>58</v>
      </c>
    </row>
    <row r="210" spans="1:14" s="105" customFormat="1" ht="12" x14ac:dyDescent="0.25">
      <c r="A210" s="106" t="s">
        <v>80</v>
      </c>
      <c r="B210" s="107" t="s">
        <v>242</v>
      </c>
      <c r="C210" s="108" t="s">
        <v>248</v>
      </c>
      <c r="D210" s="97"/>
      <c r="E210" s="97"/>
      <c r="F210" s="97"/>
      <c r="G210" s="99"/>
      <c r="H210" s="99">
        <f>IF(COUNTIF(L206:L209, FALSE) = COUNTIF(A206:A209, "9"), SUMIF(A206:A209, "9", H206:H209), SUMIF(L206:L209, TRUE, H206:H209))</f>
        <v>0</v>
      </c>
      <c r="I210" s="23" t="str">
        <f>IF(AND(COUNTIF(A206:A209, "9") &gt; 0, COUNTIF(L206:L209, FALSE) = COUNTIF(A206:A209, "9")), "Non totalisé", "")</f>
        <v/>
      </c>
      <c r="J210" s="101"/>
      <c r="K210" s="102"/>
      <c r="L210" s="97"/>
      <c r="M210" s="103"/>
      <c r="N210" s="104"/>
    </row>
    <row r="211" spans="1:14" s="105" customFormat="1" ht="12" x14ac:dyDescent="0.25">
      <c r="A211" s="96"/>
      <c r="B211" s="97"/>
      <c r="C211" s="98"/>
      <c r="D211" s="97"/>
      <c r="E211" s="97"/>
      <c r="F211" s="97"/>
      <c r="G211" s="99"/>
      <c r="H211" s="99"/>
      <c r="I211" s="100"/>
      <c r="J211" s="101"/>
      <c r="K211" s="102"/>
      <c r="L211" s="97"/>
      <c r="M211" s="103"/>
      <c r="N211" s="104"/>
    </row>
    <row r="212" spans="1:14" s="71" customFormat="1" x14ac:dyDescent="0.25">
      <c r="A212" s="93" t="s">
        <v>110</v>
      </c>
      <c r="B212" s="94" t="s">
        <v>48</v>
      </c>
      <c r="C212" s="95" t="s">
        <v>249</v>
      </c>
      <c r="D212" s="86"/>
      <c r="E212" s="86"/>
      <c r="F212" s="86"/>
      <c r="G212" s="88"/>
      <c r="H212" s="88">
        <f>IF(COUNTIF(L205:L211, FALSE) = COUNTIF(A205:A211, "9"), SUMIF(A205:A211, "9", H205:H211), SUMIF(L205:L211, TRUE, H205:H211))</f>
        <v>0</v>
      </c>
      <c r="I212" s="23" t="str">
        <f>IF(AND(COUNTIF(A205:A211, "9") &gt; 0, COUNTIF(L205:L211, FALSE) = COUNTIF(A205:A211, "9")), "Non totalisé", "")</f>
        <v/>
      </c>
      <c r="J212" s="90"/>
      <c r="K212" s="91"/>
      <c r="L212" s="86"/>
      <c r="M212" s="92"/>
      <c r="N212" s="42"/>
    </row>
    <row r="213" spans="1:14" s="71" customFormat="1" x14ac:dyDescent="0.25">
      <c r="A213" s="85"/>
      <c r="B213" s="86"/>
      <c r="C213" s="87"/>
      <c r="D213" s="86"/>
      <c r="E213" s="86"/>
      <c r="F213" s="86"/>
      <c r="G213" s="88"/>
      <c r="H213" s="88"/>
      <c r="I213" s="89"/>
      <c r="J213" s="90"/>
      <c r="K213" s="91"/>
      <c r="L213" s="86"/>
      <c r="M213" s="92"/>
      <c r="N213" s="42"/>
    </row>
    <row r="214" spans="1:14" s="71" customFormat="1" x14ac:dyDescent="0.25">
      <c r="A214" s="118" t="s">
        <v>250</v>
      </c>
      <c r="B214" s="120" t="s">
        <v>46</v>
      </c>
      <c r="C214" s="122" t="s">
        <v>251</v>
      </c>
      <c r="D214" s="126"/>
      <c r="E214" s="126"/>
      <c r="F214" s="126"/>
      <c r="G214" s="131"/>
      <c r="H214" s="130"/>
      <c r="I214" s="135"/>
      <c r="J214" s="137"/>
      <c r="K214" s="91"/>
      <c r="L214" s="86"/>
      <c r="M214" s="92"/>
      <c r="N214" s="42"/>
    </row>
    <row r="215" spans="1:14" s="71" customFormat="1" x14ac:dyDescent="0.25">
      <c r="A215" s="85"/>
      <c r="B215" s="86"/>
      <c r="C215" s="123"/>
      <c r="D215" s="127"/>
      <c r="E215" s="127"/>
      <c r="F215" s="127"/>
      <c r="G215" s="132"/>
      <c r="H215" s="129"/>
      <c r="I215" s="89"/>
      <c r="J215" s="90"/>
      <c r="K215" s="91"/>
      <c r="L215" s="86"/>
      <c r="M215" s="92"/>
      <c r="N215" s="42"/>
    </row>
    <row r="216" spans="1:14" s="71" customFormat="1" x14ac:dyDescent="0.25">
      <c r="A216" s="85"/>
      <c r="B216" s="86"/>
      <c r="C216" s="124" t="s">
        <v>252</v>
      </c>
      <c r="D216" s="127"/>
      <c r="E216" s="127"/>
      <c r="F216" s="127"/>
      <c r="G216" s="132"/>
      <c r="H216" s="129">
        <f>SUMIF(L5:L213, TRUE, H5:H213)</f>
        <v>0</v>
      </c>
      <c r="I216" s="89"/>
      <c r="J216" s="90"/>
      <c r="K216" s="91"/>
      <c r="L216" s="86"/>
      <c r="M216" s="92"/>
      <c r="N216" s="42"/>
    </row>
    <row r="217" spans="1:14" s="71" customFormat="1" x14ac:dyDescent="0.25">
      <c r="A217" s="85"/>
      <c r="B217" s="86"/>
      <c r="C217" s="124" t="s">
        <v>253</v>
      </c>
      <c r="D217" s="127"/>
      <c r="E217" s="127"/>
      <c r="F217" s="127"/>
      <c r="G217" s="132"/>
      <c r="H217" s="129">
        <f>IF(COUNTIF(K5:K213, FALSE) = 0, ROUND(TAUXTVA1 * SUMIF(M5:M213, TAUXTVA1, H5:H213), 2)+ ROUND(TAUXTVA2 * SUMIF(M5:M213, TAUXTVA2, H5:H213), 2)+ ROUND(TAUXTVA3 * SUMIF(M5:M213, TAUXTVA3, H5:H213), 2)+ ROUND(TAUXTVA4 * SUMIF(M5:M213, TAUXTVA4, H5:H213), 2), "Présence d'un taux de TVA non supporté,")</f>
        <v>0</v>
      </c>
      <c r="I217" s="89"/>
      <c r="J217" s="90"/>
      <c r="K217" s="91"/>
      <c r="L217" s="86"/>
      <c r="M217" s="92"/>
      <c r="N217" s="42"/>
    </row>
    <row r="218" spans="1:14" s="71" customFormat="1" x14ac:dyDescent="0.25">
      <c r="A218" s="119"/>
      <c r="B218" s="121"/>
      <c r="C218" s="125" t="s">
        <v>254</v>
      </c>
      <c r="D218" s="128"/>
      <c r="E218" s="128"/>
      <c r="F218" s="128"/>
      <c r="G218" s="133"/>
      <c r="H218" s="134">
        <f>IF(COUNTIF(K6:K214, FALSE) = 0, H216 + H217, "calcul de la TVA impossible.")</f>
        <v>0</v>
      </c>
      <c r="I218" s="136"/>
      <c r="J218" s="138"/>
      <c r="K218" s="91"/>
      <c r="L218" s="86"/>
      <c r="M218" s="92"/>
      <c r="N218" s="42"/>
    </row>
  </sheetData>
  <sheetProtection algorithmName="SHA-512" hashValue="LGy0QX1my9f/W8HSLnczM8zx6q0xZpsAGqvmvGwgv0A77OdSiE7dhNbnkQFFGzNlA1CkyL7y7Rp5zI7LYgVV8A==" saltValue="YSlXxTJqDzSa30N9Av4LU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3.2" x14ac:dyDescent="0.25"/>
  <cols>
    <col min="1" max="1" width="0.109375" customWidth="1"/>
    <col min="2" max="2" width="30.44140625" style="9" customWidth="1"/>
    <col min="3" max="3" width="24.109375" customWidth="1"/>
    <col min="4" max="4" width="11.6640625" customWidth="1"/>
    <col min="5" max="5" width="17.6640625" customWidth="1"/>
    <col min="6" max="6" width="23.44140625" customWidth="1"/>
    <col min="7" max="7" width="13.88671875" customWidth="1"/>
  </cols>
  <sheetData>
    <row r="1" spans="2:7" x14ac:dyDescent="0.25">
      <c r="B1" s="139" t="s">
        <v>255</v>
      </c>
      <c r="C1" s="1"/>
      <c r="D1" s="1"/>
      <c r="E1" s="1"/>
      <c r="F1" s="2"/>
      <c r="G1" s="11"/>
    </row>
    <row r="2" spans="2:7" ht="9.75" customHeight="1" x14ac:dyDescent="0.25">
      <c r="B2" s="52"/>
      <c r="C2" s="3"/>
      <c r="D2" s="3"/>
      <c r="E2" s="3"/>
      <c r="F2" s="4"/>
    </row>
    <row r="3" spans="2:7" ht="9.75" customHeight="1" x14ac:dyDescent="0.25">
      <c r="B3" s="52"/>
      <c r="C3" s="3"/>
      <c r="D3" s="3"/>
      <c r="E3" s="3"/>
      <c r="F3" s="4"/>
    </row>
    <row r="4" spans="2:7" ht="9.75" customHeight="1" x14ac:dyDescent="0.25">
      <c r="B4" s="52"/>
      <c r="C4" s="3"/>
      <c r="D4" s="3"/>
      <c r="E4" s="3"/>
      <c r="F4" s="4"/>
    </row>
    <row r="5" spans="2:7" ht="9.75" customHeight="1" x14ac:dyDescent="0.25">
      <c r="B5" s="52"/>
      <c r="C5" s="3"/>
      <c r="D5" s="3"/>
      <c r="E5" s="3"/>
      <c r="F5" s="4"/>
    </row>
    <row r="6" spans="2:7" x14ac:dyDescent="0.25">
      <c r="B6" s="52"/>
      <c r="C6" s="3"/>
      <c r="D6" s="3"/>
      <c r="E6" s="3"/>
      <c r="F6" s="4"/>
    </row>
    <row r="7" spans="2:7" ht="9.75" customHeight="1" x14ac:dyDescent="0.25">
      <c r="B7" s="52"/>
      <c r="C7" s="3"/>
      <c r="D7" s="3"/>
      <c r="E7" s="3"/>
      <c r="F7" s="4"/>
    </row>
    <row r="8" spans="2:7" ht="9.75" customHeight="1" x14ac:dyDescent="0.25">
      <c r="B8" s="52"/>
      <c r="C8" s="3"/>
      <c r="D8" s="3"/>
      <c r="E8" s="3"/>
      <c r="F8" s="4"/>
    </row>
    <row r="9" spans="2:7" ht="9.75" customHeight="1" x14ac:dyDescent="0.25">
      <c r="B9" s="52"/>
      <c r="C9" s="3"/>
      <c r="D9" s="3"/>
      <c r="E9" s="3"/>
      <c r="F9" s="4"/>
    </row>
    <row r="10" spans="2:7" ht="9.75" customHeight="1" x14ac:dyDescent="0.25">
      <c r="B10" s="52"/>
      <c r="C10" s="3"/>
      <c r="D10" s="3"/>
      <c r="E10" s="3"/>
      <c r="F10" s="4"/>
    </row>
    <row r="11" spans="2:7" x14ac:dyDescent="0.25">
      <c r="B11" s="52"/>
      <c r="C11" s="3"/>
      <c r="D11" s="3"/>
      <c r="E11" s="3"/>
      <c r="F11" s="4"/>
    </row>
    <row r="12" spans="2:7" ht="9.75" customHeight="1" x14ac:dyDescent="0.25">
      <c r="B12" s="52"/>
      <c r="C12" s="54" t="str">
        <f>IF(Paramètres!$C$5&lt;&gt;"", Paramètres!$C$5, "")</f>
        <v>VILLA BELLEVUE EVIAN</v>
      </c>
      <c r="D12" s="54"/>
      <c r="E12" s="54"/>
      <c r="F12" s="55"/>
    </row>
    <row r="13" spans="2:7" ht="9.75" customHeight="1" x14ac:dyDescent="0.25">
      <c r="B13" s="52"/>
      <c r="C13" s="54"/>
      <c r="D13" s="54"/>
      <c r="E13" s="54"/>
      <c r="F13" s="55"/>
    </row>
    <row r="14" spans="2:7" ht="9.75" customHeight="1" x14ac:dyDescent="0.25">
      <c r="B14" s="52"/>
      <c r="C14" s="54"/>
      <c r="D14" s="54"/>
      <c r="E14" s="54"/>
      <c r="F14" s="55"/>
    </row>
    <row r="15" spans="2:7" ht="9.75" customHeight="1" x14ac:dyDescent="0.25">
      <c r="B15" s="52"/>
      <c r="C15" s="54"/>
      <c r="D15" s="54"/>
      <c r="E15" s="54"/>
      <c r="F15" s="55"/>
    </row>
    <row r="16" spans="2:7" ht="12.75" customHeight="1" x14ac:dyDescent="0.25">
      <c r="B16" s="52"/>
      <c r="C16" s="54"/>
      <c r="D16" s="54"/>
      <c r="E16" s="54"/>
      <c r="F16" s="55"/>
    </row>
    <row r="17" spans="2:10" ht="9.75" customHeight="1" x14ac:dyDescent="0.25">
      <c r="B17" s="52"/>
      <c r="C17" s="3"/>
      <c r="D17" s="3"/>
      <c r="E17" s="3"/>
      <c r="F17" s="4"/>
    </row>
    <row r="18" spans="2:10" ht="9.75" customHeight="1" x14ac:dyDescent="0.25">
      <c r="B18" s="52"/>
      <c r="C18" s="3"/>
      <c r="D18" s="3"/>
      <c r="E18" s="3"/>
      <c r="F18" s="4"/>
    </row>
    <row r="19" spans="2:10" ht="9.75" customHeight="1" x14ac:dyDescent="0.25">
      <c r="B19" s="52"/>
      <c r="C19" s="3"/>
      <c r="D19" s="3"/>
      <c r="E19" s="3"/>
      <c r="F19" s="4"/>
    </row>
    <row r="20" spans="2:10" ht="9.75" customHeight="1" x14ac:dyDescent="0.25">
      <c r="B20" s="52"/>
      <c r="C20" s="3"/>
      <c r="D20" s="3"/>
      <c r="E20" s="3"/>
      <c r="F20" s="4"/>
    </row>
    <row r="21" spans="2:10" ht="12.75" customHeight="1" x14ac:dyDescent="0.25">
      <c r="B21" s="52"/>
      <c r="C21" s="56" t="str">
        <f>IF(Paramètres!$C$24&lt;&gt;"", Paramètres!$C$24, "")</f>
        <v>6 boulevard Jean Jaurès</v>
      </c>
      <c r="D21" s="56"/>
      <c r="E21" s="56"/>
      <c r="F21" s="57"/>
    </row>
    <row r="22" spans="2:10" ht="9.75" customHeight="1" x14ac:dyDescent="0.25">
      <c r="B22" s="52"/>
      <c r="C22" s="56"/>
      <c r="D22" s="56"/>
      <c r="E22" s="56"/>
      <c r="F22" s="57"/>
    </row>
    <row r="23" spans="2:10" ht="9.75" customHeight="1" x14ac:dyDescent="0.25">
      <c r="B23" s="52"/>
      <c r="C23" s="58" t="str">
        <f>IF(Paramètres!$C$26&lt;&gt;"", Paramètres!$C$26, "")</f>
        <v>74500 EVIAN</v>
      </c>
      <c r="D23" s="58"/>
      <c r="E23" s="58"/>
      <c r="F23" s="59"/>
    </row>
    <row r="24" spans="2:10" ht="9.75" customHeight="1" x14ac:dyDescent="0.25">
      <c r="B24" s="52"/>
      <c r="C24" s="58"/>
      <c r="D24" s="58"/>
      <c r="E24" s="58"/>
      <c r="F24" s="59"/>
    </row>
    <row r="25" spans="2:10" ht="9.75" customHeight="1" x14ac:dyDescent="0.25">
      <c r="B25" s="52"/>
      <c r="C25" s="56" t="str">
        <f>IF(Paramètres!$C$28&lt;&gt;"", Paramètres!$C$28, "")</f>
        <v/>
      </c>
      <c r="D25" s="56"/>
      <c r="E25" s="56"/>
      <c r="F25" s="57"/>
    </row>
    <row r="26" spans="2:10" x14ac:dyDescent="0.25">
      <c r="B26" s="52"/>
      <c r="C26" s="56"/>
      <c r="D26" s="56"/>
      <c r="E26" s="56"/>
      <c r="F26" s="57"/>
    </row>
    <row r="27" spans="2:10" ht="9.75" customHeight="1" x14ac:dyDescent="0.25">
      <c r="B27" s="52"/>
      <c r="C27" s="3"/>
      <c r="D27" s="3"/>
      <c r="E27" s="3"/>
      <c r="F27" s="4"/>
    </row>
    <row r="28" spans="2:10" ht="9.75" customHeight="1" x14ac:dyDescent="0.25">
      <c r="B28" s="52"/>
      <c r="C28" s="3"/>
      <c r="D28" s="3"/>
      <c r="E28" s="3"/>
      <c r="F28" s="4"/>
    </row>
    <row r="29" spans="2:10" ht="9.75" customHeight="1" x14ac:dyDescent="0.25">
      <c r="B29" s="52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5">
      <c r="B30" s="52"/>
      <c r="C30" s="6"/>
      <c r="D30" s="6"/>
      <c r="E30" s="6"/>
      <c r="F30" s="7"/>
    </row>
    <row r="31" spans="2:10" x14ac:dyDescent="0.25">
      <c r="B31" s="52"/>
      <c r="C31" s="140" t="s">
        <v>256</v>
      </c>
      <c r="D31" s="60"/>
      <c r="E31" s="60"/>
      <c r="F31" s="61"/>
    </row>
    <row r="32" spans="2:10" ht="9.75" customHeight="1" x14ac:dyDescent="0.25">
      <c r="B32" s="52"/>
      <c r="C32" s="60"/>
      <c r="D32" s="60"/>
      <c r="E32" s="60"/>
      <c r="F32" s="61"/>
    </row>
    <row r="33" spans="2:6" ht="9.75" customHeight="1" x14ac:dyDescent="0.25">
      <c r="B33" s="52"/>
      <c r="C33" s="60"/>
      <c r="D33" s="60"/>
      <c r="E33" s="60"/>
      <c r="F33" s="61"/>
    </row>
    <row r="34" spans="2:6" ht="9.75" customHeight="1" x14ac:dyDescent="0.25">
      <c r="B34" s="52"/>
      <c r="C34" s="60"/>
      <c r="D34" s="60"/>
      <c r="E34" s="60"/>
      <c r="F34" s="61"/>
    </row>
    <row r="35" spans="2:6" ht="9.75" customHeight="1" x14ac:dyDescent="0.25">
      <c r="B35" s="52"/>
      <c r="C35" s="60"/>
      <c r="D35" s="60"/>
      <c r="E35" s="60"/>
      <c r="F35" s="61"/>
    </row>
    <row r="36" spans="2:6" x14ac:dyDescent="0.25">
      <c r="B36" s="52"/>
      <c r="C36" s="60"/>
      <c r="D36" s="60"/>
      <c r="E36" s="60"/>
      <c r="F36" s="61"/>
    </row>
    <row r="37" spans="2:6" ht="9.75" customHeight="1" x14ac:dyDescent="0.25">
      <c r="B37" s="52"/>
      <c r="C37" s="60"/>
      <c r="D37" s="60"/>
      <c r="E37" s="60"/>
      <c r="F37" s="61"/>
    </row>
    <row r="38" spans="2:6" ht="9.75" customHeight="1" x14ac:dyDescent="0.25">
      <c r="B38" s="52"/>
      <c r="C38" s="60"/>
      <c r="D38" s="60"/>
      <c r="E38" s="60"/>
      <c r="F38" s="61"/>
    </row>
    <row r="39" spans="2:6" ht="9.75" customHeight="1" x14ac:dyDescent="0.25">
      <c r="B39" s="52"/>
      <c r="C39" s="60"/>
      <c r="D39" s="60"/>
      <c r="E39" s="60"/>
      <c r="F39" s="61"/>
    </row>
    <row r="40" spans="2:6" ht="9.75" customHeight="1" x14ac:dyDescent="0.25">
      <c r="B40" s="52"/>
      <c r="C40" s="60"/>
      <c r="D40" s="60"/>
      <c r="E40" s="60"/>
      <c r="F40" s="61"/>
    </row>
    <row r="41" spans="2:6" ht="12.75" customHeight="1" x14ac:dyDescent="0.25">
      <c r="B41" s="52"/>
      <c r="C41" s="60"/>
      <c r="D41" s="60"/>
      <c r="E41" s="60"/>
      <c r="F41" s="61"/>
    </row>
    <row r="42" spans="2:6" ht="9.75" customHeight="1" x14ac:dyDescent="0.25">
      <c r="B42" s="52"/>
      <c r="C42" s="60"/>
      <c r="D42" s="60"/>
      <c r="E42" s="60"/>
      <c r="F42" s="61"/>
    </row>
    <row r="43" spans="2:6" ht="9.75" customHeight="1" x14ac:dyDescent="0.25">
      <c r="B43" s="52"/>
      <c r="C43" s="60"/>
      <c r="D43" s="60"/>
      <c r="E43" s="60"/>
      <c r="F43" s="61"/>
    </row>
    <row r="44" spans="2:6" ht="9.75" customHeight="1" x14ac:dyDescent="0.25">
      <c r="B44" s="52"/>
      <c r="C44" s="60"/>
      <c r="D44" s="60"/>
      <c r="E44" s="60"/>
      <c r="F44" s="61"/>
    </row>
    <row r="45" spans="2:6" ht="9.75" customHeight="1" x14ac:dyDescent="0.25">
      <c r="B45" s="52"/>
      <c r="C45" s="60"/>
      <c r="D45" s="60"/>
      <c r="E45" s="60"/>
      <c r="F45" s="61"/>
    </row>
    <row r="46" spans="2:6" ht="12.75" customHeight="1" x14ac:dyDescent="0.25">
      <c r="B46" s="52"/>
      <c r="C46" s="60"/>
      <c r="D46" s="60"/>
      <c r="E46" s="60"/>
      <c r="F46" s="61"/>
    </row>
    <row r="47" spans="2:6" ht="9.75" customHeight="1" x14ac:dyDescent="0.25">
      <c r="B47" s="52"/>
      <c r="C47" s="3"/>
      <c r="D47" s="3"/>
      <c r="E47" s="3"/>
      <c r="F47" s="4"/>
    </row>
    <row r="48" spans="2:6" ht="9.75" customHeight="1" x14ac:dyDescent="0.25">
      <c r="B48" s="52"/>
      <c r="C48" s="62" t="str">
        <f xml:space="preserve"> Paramètres!$C$9 &amp; ""</f>
        <v>Lot n°01</v>
      </c>
      <c r="D48" s="62"/>
      <c r="E48" s="62"/>
      <c r="F48" s="63"/>
    </row>
    <row r="49" spans="2:6" ht="9.75" customHeight="1" x14ac:dyDescent="0.25">
      <c r="B49" s="52"/>
      <c r="C49" s="62"/>
      <c r="D49" s="62"/>
      <c r="E49" s="62"/>
      <c r="F49" s="63"/>
    </row>
    <row r="50" spans="2:6" ht="9.75" customHeight="1" x14ac:dyDescent="0.25">
      <c r="B50" s="52"/>
      <c r="C50" s="62"/>
      <c r="D50" s="62"/>
      <c r="E50" s="62"/>
      <c r="F50" s="63"/>
    </row>
    <row r="51" spans="2:6" ht="12.75" customHeight="1" x14ac:dyDescent="0.25">
      <c r="B51" s="52"/>
      <c r="C51" s="3"/>
      <c r="D51" s="3"/>
      <c r="E51" s="3"/>
      <c r="F51" s="4"/>
    </row>
    <row r="52" spans="2:6" ht="9.75" customHeight="1" x14ac:dyDescent="0.25">
      <c r="B52" s="52"/>
      <c r="C52" s="64" t="str">
        <f xml:space="preserve"> Paramètres!$C$11 &amp; ""</f>
        <v>VRD- TERRASSEMENT - ESPACES VERTS</v>
      </c>
      <c r="D52" s="64"/>
      <c r="E52" s="64"/>
      <c r="F52" s="65"/>
    </row>
    <row r="53" spans="2:6" ht="9.75" customHeight="1" x14ac:dyDescent="0.25">
      <c r="B53" s="52"/>
      <c r="C53" s="64"/>
      <c r="D53" s="64"/>
      <c r="E53" s="64"/>
      <c r="F53" s="65"/>
    </row>
    <row r="54" spans="2:6" ht="9.75" customHeight="1" x14ac:dyDescent="0.25">
      <c r="B54" s="52"/>
      <c r="C54" s="64"/>
      <c r="D54" s="64"/>
      <c r="E54" s="64"/>
      <c r="F54" s="65"/>
    </row>
    <row r="55" spans="2:6" ht="9.75" customHeight="1" x14ac:dyDescent="0.25">
      <c r="B55" s="52"/>
      <c r="C55" s="64"/>
      <c r="D55" s="64"/>
      <c r="E55" s="64"/>
      <c r="F55" s="65"/>
    </row>
    <row r="56" spans="2:6" x14ac:dyDescent="0.25">
      <c r="B56" s="52"/>
      <c r="C56" s="64"/>
      <c r="D56" s="64"/>
      <c r="E56" s="64"/>
      <c r="F56" s="65"/>
    </row>
    <row r="57" spans="2:6" ht="9.75" customHeight="1" x14ac:dyDescent="0.25">
      <c r="B57" s="52"/>
      <c r="C57" s="3"/>
      <c r="D57" s="3"/>
      <c r="E57" s="3"/>
      <c r="F57" s="4"/>
    </row>
    <row r="58" spans="2:6" ht="9.75" customHeight="1" x14ac:dyDescent="0.25">
      <c r="B58" s="52"/>
      <c r="C58" s="3"/>
      <c r="D58" s="3"/>
      <c r="E58" s="3"/>
      <c r="F58" s="4"/>
    </row>
    <row r="59" spans="2:6" ht="9.75" customHeight="1" x14ac:dyDescent="0.25">
      <c r="B59" s="52"/>
      <c r="C59" s="3"/>
      <c r="D59" s="3"/>
      <c r="E59" s="3"/>
      <c r="F59" s="4"/>
    </row>
    <row r="60" spans="2:6" ht="9.75" customHeight="1" x14ac:dyDescent="0.25">
      <c r="B60" s="52"/>
      <c r="C60" s="3"/>
      <c r="D60" s="3"/>
      <c r="E60" s="3"/>
      <c r="F60" s="4"/>
    </row>
    <row r="61" spans="2:6" x14ac:dyDescent="0.25">
      <c r="B61" s="52"/>
      <c r="C61" s="3"/>
      <c r="D61" s="3"/>
      <c r="E61" s="3"/>
      <c r="F61" s="4"/>
    </row>
    <row r="62" spans="2:6" ht="9.75" customHeight="1" x14ac:dyDescent="0.25">
      <c r="B62" s="52"/>
      <c r="C62" s="3"/>
      <c r="D62" s="3"/>
      <c r="E62" s="3"/>
      <c r="F62" s="4"/>
    </row>
    <row r="63" spans="2:6" ht="9.75" customHeight="1" x14ac:dyDescent="0.25">
      <c r="B63" s="52"/>
      <c r="C63" s="3"/>
      <c r="D63" s="3"/>
      <c r="E63" s="3"/>
      <c r="F63" s="4"/>
    </row>
    <row r="64" spans="2:6" ht="9.75" customHeight="1" x14ac:dyDescent="0.25">
      <c r="B64" s="52"/>
      <c r="C64" s="3"/>
      <c r="D64" s="3"/>
      <c r="E64" s="3"/>
      <c r="F64" s="4"/>
    </row>
    <row r="65" spans="2:6" ht="9.75" customHeight="1" x14ac:dyDescent="0.25">
      <c r="B65" s="52"/>
      <c r="C65" s="3"/>
      <c r="D65" s="6"/>
      <c r="E65" s="6"/>
      <c r="F65" s="4"/>
    </row>
    <row r="66" spans="2:6" ht="9.75" customHeight="1" x14ac:dyDescent="0.25">
      <c r="B66" s="52"/>
      <c r="C66" s="3"/>
      <c r="D66" s="6"/>
      <c r="E66" s="6"/>
      <c r="F66" s="4"/>
    </row>
    <row r="67" spans="2:6" ht="9.75" customHeight="1" x14ac:dyDescent="0.25">
      <c r="B67" s="52"/>
      <c r="C67" s="3"/>
      <c r="D67" s="6"/>
      <c r="E67" s="6"/>
      <c r="F67" s="4"/>
    </row>
    <row r="68" spans="2:6" ht="9.75" customHeight="1" x14ac:dyDescent="0.25">
      <c r="B68" s="52"/>
      <c r="C68" s="3"/>
      <c r="D68" s="6"/>
      <c r="E68" s="6"/>
      <c r="F68" s="4"/>
    </row>
    <row r="69" spans="2:6" ht="9.75" customHeight="1" x14ac:dyDescent="0.25">
      <c r="B69" s="52"/>
      <c r="C69" s="3"/>
      <c r="D69" s="6"/>
      <c r="E69" s="6"/>
      <c r="F69" s="4"/>
    </row>
    <row r="70" spans="2:6" ht="15.75" customHeight="1" x14ac:dyDescent="0.25">
      <c r="B70" s="52"/>
      <c r="C70" s="3"/>
      <c r="D70" s="6"/>
      <c r="E70" s="6"/>
      <c r="F70" s="4"/>
    </row>
    <row r="71" spans="2:6" ht="9.75" customHeight="1" x14ac:dyDescent="0.25">
      <c r="B71" s="52"/>
      <c r="C71" s="3"/>
      <c r="D71" s="51" t="s">
        <v>0</v>
      </c>
      <c r="E71" s="51" t="str">
        <f>IF(Paramètres!$C$7&lt;&gt;"", Paramètres!$C$7, "")</f>
        <v>23195</v>
      </c>
      <c r="F71" s="4"/>
    </row>
    <row r="72" spans="2:6" ht="9.75" customHeight="1" x14ac:dyDescent="0.25">
      <c r="B72" s="52"/>
      <c r="C72" s="3"/>
      <c r="D72" s="51"/>
      <c r="E72" s="51"/>
      <c r="F72" s="4"/>
    </row>
    <row r="73" spans="2:6" ht="9.75" customHeight="1" x14ac:dyDescent="0.25">
      <c r="B73" s="52"/>
      <c r="C73" s="3"/>
      <c r="D73" s="51" t="s">
        <v>1</v>
      </c>
      <c r="E73" s="66" t="str">
        <f>IF(Paramètres!$C$13&lt;&gt;"", Paramètres!$C$13, "")</f>
        <v>28/04/2023</v>
      </c>
      <c r="F73" s="4"/>
    </row>
    <row r="74" spans="2:6" ht="9.75" customHeight="1" x14ac:dyDescent="0.25">
      <c r="B74" s="52"/>
      <c r="C74" s="3"/>
      <c r="D74" s="51"/>
      <c r="E74" s="66"/>
      <c r="F74" s="4"/>
    </row>
    <row r="75" spans="2:6" ht="9.75" customHeight="1" x14ac:dyDescent="0.25">
      <c r="B75" s="52"/>
      <c r="C75" s="3"/>
      <c r="D75" s="51" t="s">
        <v>31</v>
      </c>
      <c r="E75" s="51" t="str">
        <f>IF(Paramètres!$C$15&lt;&gt;"", Paramètres!$C$15, "")</f>
        <v>DCE</v>
      </c>
      <c r="F75" s="4"/>
    </row>
    <row r="76" spans="2:6" ht="9.75" customHeight="1" x14ac:dyDescent="0.25">
      <c r="B76" s="52"/>
      <c r="C76" s="3"/>
      <c r="D76" s="51"/>
      <c r="E76" s="51"/>
      <c r="F76" s="4"/>
    </row>
    <row r="77" spans="2:6" ht="9.75" customHeight="1" x14ac:dyDescent="0.25">
      <c r="B77" s="52"/>
      <c r="C77" s="3"/>
      <c r="D77" s="51" t="s">
        <v>2</v>
      </c>
      <c r="E77" s="51" t="str">
        <f>IF(Paramètres!$C$17&lt;&gt;"", Paramètres!$C$17, "")</f>
        <v/>
      </c>
      <c r="F77" s="4"/>
    </row>
    <row r="78" spans="2:6" ht="9.75" customHeight="1" x14ac:dyDescent="0.25">
      <c r="B78" s="52"/>
      <c r="C78" s="3"/>
      <c r="D78" s="51"/>
      <c r="E78" s="51"/>
      <c r="F78" s="4"/>
    </row>
    <row r="79" spans="2:6" ht="9.75" customHeight="1" x14ac:dyDescent="0.25">
      <c r="B79" s="52"/>
      <c r="C79" s="3"/>
      <c r="D79" s="6"/>
      <c r="E79" s="6"/>
      <c r="F79" s="4"/>
    </row>
    <row r="80" spans="2:6" ht="9.75" customHeight="1" x14ac:dyDescent="0.25">
      <c r="B80" s="52"/>
      <c r="C80" s="3"/>
      <c r="D80" s="6"/>
      <c r="E80" s="6"/>
      <c r="F80" s="4"/>
    </row>
    <row r="81" spans="2:6" ht="9.75" customHeight="1" x14ac:dyDescent="0.25">
      <c r="B81" s="52"/>
      <c r="C81" s="3"/>
      <c r="D81" s="6"/>
      <c r="E81" s="6"/>
      <c r="F81" s="4"/>
    </row>
    <row r="82" spans="2:6" ht="9.75" customHeight="1" x14ac:dyDescent="0.25">
      <c r="B82" s="52"/>
      <c r="C82" s="3"/>
      <c r="D82" s="3"/>
      <c r="E82" s="3"/>
      <c r="F82" s="4"/>
    </row>
    <row r="83" spans="2:6" ht="9.75" customHeight="1" x14ac:dyDescent="0.25">
      <c r="B83" s="52"/>
      <c r="C83" s="3"/>
      <c r="D83" s="3"/>
      <c r="E83" s="3"/>
      <c r="F83" s="4"/>
    </row>
    <row r="84" spans="2:6" ht="9.75" customHeight="1" x14ac:dyDescent="0.25">
      <c r="B84" s="53"/>
      <c r="C84" s="8"/>
      <c r="D84" s="8"/>
      <c r="E84" s="8"/>
      <c r="F84" s="25"/>
    </row>
    <row r="696" spans="3:3" x14ac:dyDescent="0.25">
      <c r="C696" s="10"/>
    </row>
  </sheetData>
  <sheetProtection algorithmName="SHA-512" hashValue="ljCwAramerDsAvCVKyG0B5k7fchag+mWwDEOEycpDQIrqo31YWj5B1O5MMwMmOq/3vXF3q8i81QQlMzo+uAPyg==" saltValue="SGJp4PwEvrQsSBoqwj4tNA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baseColWidth="10" defaultRowHeight="13.2" x14ac:dyDescent="0.25"/>
  <cols>
    <col min="1" max="1" width="11.44140625" style="26" customWidth="1"/>
    <col min="2" max="2" width="35" style="28" bestFit="1" customWidth="1"/>
    <col min="3" max="3" width="11.44140625" style="30" customWidth="1"/>
    <col min="4" max="10" width="11.44140625" style="28" customWidth="1"/>
  </cols>
  <sheetData>
    <row r="1" spans="1:10" x14ac:dyDescent="0.25">
      <c r="B1" s="27" t="s">
        <v>20</v>
      </c>
      <c r="J1" s="36" t="s">
        <v>23</v>
      </c>
    </row>
    <row r="3" spans="1:10" ht="25.5" customHeight="1" x14ac:dyDescent="0.25">
      <c r="A3" s="26" t="s">
        <v>9</v>
      </c>
      <c r="B3" s="28" t="s">
        <v>21</v>
      </c>
      <c r="C3" s="141" t="s">
        <v>257</v>
      </c>
      <c r="D3" s="68"/>
      <c r="E3" s="68"/>
      <c r="F3" s="68"/>
      <c r="G3" s="68"/>
      <c r="H3" s="68"/>
      <c r="I3" s="68"/>
      <c r="J3" s="69"/>
    </row>
    <row r="5" spans="1:10" ht="25.5" customHeight="1" x14ac:dyDescent="0.25">
      <c r="A5" s="26" t="s">
        <v>12</v>
      </c>
      <c r="B5" s="28" t="s">
        <v>10</v>
      </c>
      <c r="C5" s="141" t="s">
        <v>258</v>
      </c>
      <c r="D5" s="68"/>
      <c r="E5" s="68"/>
      <c r="F5" s="68"/>
      <c r="G5" s="68"/>
      <c r="H5" s="68"/>
      <c r="I5" s="68"/>
      <c r="J5" s="69"/>
    </row>
    <row r="6" spans="1:10" x14ac:dyDescent="0.25">
      <c r="C6" s="31"/>
      <c r="D6" s="37"/>
      <c r="E6" s="37"/>
      <c r="F6" s="37"/>
      <c r="G6" s="37"/>
      <c r="H6" s="37"/>
    </row>
    <row r="7" spans="1:10" x14ac:dyDescent="0.25">
      <c r="A7" s="26" t="s">
        <v>14</v>
      </c>
      <c r="B7" s="28" t="s">
        <v>32</v>
      </c>
      <c r="C7" s="142" t="s">
        <v>259</v>
      </c>
      <c r="D7" s="37"/>
      <c r="E7" s="37"/>
      <c r="F7" s="37"/>
      <c r="G7" s="37"/>
      <c r="H7" s="37"/>
    </row>
    <row r="8" spans="1:10" x14ac:dyDescent="0.25">
      <c r="C8" s="31"/>
      <c r="D8" s="37"/>
      <c r="E8" s="37"/>
      <c r="F8" s="37"/>
      <c r="G8" s="37"/>
      <c r="H8" s="37"/>
    </row>
    <row r="9" spans="1:10" x14ac:dyDescent="0.25">
      <c r="A9" s="26" t="s">
        <v>17</v>
      </c>
      <c r="B9" s="28" t="s">
        <v>16</v>
      </c>
      <c r="C9" s="142" t="s">
        <v>46</v>
      </c>
      <c r="D9" s="37"/>
      <c r="E9" s="37"/>
      <c r="F9" s="37"/>
      <c r="G9" s="37"/>
      <c r="H9" s="37"/>
    </row>
    <row r="10" spans="1:10" x14ac:dyDescent="0.25">
      <c r="C10" s="31"/>
      <c r="D10" s="37"/>
      <c r="E10" s="37"/>
      <c r="F10" s="37"/>
      <c r="G10" s="37"/>
      <c r="H10" s="37"/>
    </row>
    <row r="11" spans="1:10" ht="25.5" customHeight="1" x14ac:dyDescent="0.25">
      <c r="A11" s="26" t="s">
        <v>18</v>
      </c>
      <c r="B11" s="28" t="s">
        <v>13</v>
      </c>
      <c r="C11" s="141" t="s">
        <v>47</v>
      </c>
      <c r="D11" s="68"/>
      <c r="E11" s="68"/>
      <c r="F11" s="68"/>
      <c r="G11" s="68"/>
      <c r="H11" s="68"/>
      <c r="I11" s="68"/>
      <c r="J11" s="69"/>
    </row>
    <row r="12" spans="1:10" x14ac:dyDescent="0.25">
      <c r="C12" s="31"/>
      <c r="D12" s="37"/>
      <c r="E12" s="37"/>
      <c r="F12" s="37"/>
      <c r="G12" s="37"/>
      <c r="H12" s="37"/>
    </row>
    <row r="13" spans="1:10" x14ac:dyDescent="0.25">
      <c r="A13" s="26" t="s">
        <v>22</v>
      </c>
      <c r="B13" s="28" t="s">
        <v>15</v>
      </c>
      <c r="C13" s="143" t="s">
        <v>260</v>
      </c>
      <c r="D13" s="37"/>
      <c r="E13" s="37"/>
      <c r="F13" s="37"/>
      <c r="G13" s="37"/>
      <c r="H13" s="37"/>
    </row>
    <row r="14" spans="1:10" x14ac:dyDescent="0.25">
      <c r="C14" s="31"/>
      <c r="D14" s="37"/>
      <c r="E14" s="37"/>
      <c r="F14" s="37"/>
      <c r="G14" s="37"/>
      <c r="H14" s="37"/>
    </row>
    <row r="15" spans="1:10" x14ac:dyDescent="0.25">
      <c r="A15" s="26" t="s">
        <v>34</v>
      </c>
      <c r="B15" s="28" t="s">
        <v>36</v>
      </c>
      <c r="C15" s="142" t="s">
        <v>261</v>
      </c>
      <c r="D15" s="37"/>
      <c r="E15" s="37"/>
      <c r="F15" s="37"/>
      <c r="G15" s="37"/>
      <c r="H15" s="37"/>
    </row>
    <row r="16" spans="1:10" x14ac:dyDescent="0.25">
      <c r="C16" s="31"/>
      <c r="D16" s="37"/>
      <c r="E16" s="37"/>
      <c r="F16" s="37"/>
      <c r="G16" s="37"/>
      <c r="H16" s="37"/>
    </row>
    <row r="17" spans="1:10" x14ac:dyDescent="0.25">
      <c r="A17" s="26" t="s">
        <v>35</v>
      </c>
      <c r="B17" s="28" t="s">
        <v>37</v>
      </c>
      <c r="C17" s="142" t="s">
        <v>44</v>
      </c>
      <c r="D17" s="37"/>
      <c r="E17" s="37"/>
      <c r="F17" s="37"/>
      <c r="G17" s="37"/>
      <c r="H17" s="37"/>
    </row>
    <row r="18" spans="1:10" x14ac:dyDescent="0.25">
      <c r="C18" s="31"/>
      <c r="D18" s="37"/>
      <c r="E18" s="37"/>
      <c r="F18" s="37"/>
      <c r="G18" s="37"/>
      <c r="H18" s="37"/>
    </row>
    <row r="19" spans="1:10" x14ac:dyDescent="0.25">
      <c r="A19" s="26" t="s">
        <v>33</v>
      </c>
      <c r="B19" s="28" t="s">
        <v>11</v>
      </c>
      <c r="C19" s="32">
        <v>0.19600000000000001</v>
      </c>
      <c r="E19" s="28" t="s">
        <v>8</v>
      </c>
    </row>
    <row r="20" spans="1:10" x14ac:dyDescent="0.25">
      <c r="C20" s="33">
        <v>5.5E-2</v>
      </c>
      <c r="E20" s="29" t="s">
        <v>19</v>
      </c>
    </row>
    <row r="21" spans="1:10" x14ac:dyDescent="0.25">
      <c r="C21" s="34">
        <v>0.2</v>
      </c>
      <c r="E21" s="29" t="s">
        <v>24</v>
      </c>
    </row>
    <row r="22" spans="1:10" x14ac:dyDescent="0.25">
      <c r="C22" s="35">
        <v>0</v>
      </c>
      <c r="E22" s="29" t="s">
        <v>25</v>
      </c>
    </row>
    <row r="24" spans="1:10" x14ac:dyDescent="0.25">
      <c r="A24" s="26">
        <v>10</v>
      </c>
      <c r="B24" s="28" t="s">
        <v>38</v>
      </c>
      <c r="C24" s="141" t="s">
        <v>262</v>
      </c>
      <c r="D24" s="68"/>
      <c r="E24" s="68"/>
      <c r="F24" s="68"/>
      <c r="G24" s="68"/>
      <c r="H24" s="68"/>
      <c r="I24" s="68"/>
      <c r="J24" s="69"/>
    </row>
    <row r="26" spans="1:10" x14ac:dyDescent="0.25">
      <c r="A26" s="26">
        <v>11</v>
      </c>
      <c r="B26" s="28" t="s">
        <v>39</v>
      </c>
      <c r="C26" s="143" t="s">
        <v>263</v>
      </c>
    </row>
    <row r="28" spans="1:10" x14ac:dyDescent="0.25">
      <c r="A28" s="26">
        <v>12</v>
      </c>
      <c r="B28" s="28" t="s">
        <v>40</v>
      </c>
      <c r="C28" s="67"/>
      <c r="D28" s="68"/>
      <c r="E28" s="68"/>
      <c r="F28" s="68"/>
      <c r="G28" s="68"/>
      <c r="H28" s="68"/>
      <c r="I28" s="68"/>
      <c r="J28" s="69"/>
    </row>
  </sheetData>
  <sheetProtection algorithmName="SHA-512" hashValue="+PkBEJkmgr+mmntT4xwULZu+Jw9/APLR2gdeL6/tKlolpIhF4sdwvJAt/1sqldC5O2FtA/djnzzyLkt6RAdT6g==" saltValue="u5DekoE7C2nuU1TOYTLQDA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SGTi</dc:creator>
  <cp:lastModifiedBy>SGTi </cp:lastModifiedBy>
  <cp:lastPrinted>2010-03-26T07:59:16Z</cp:lastPrinted>
  <dcterms:created xsi:type="dcterms:W3CDTF">2005-02-10T10:20:05Z</dcterms:created>
  <dcterms:modified xsi:type="dcterms:W3CDTF">2023-07-04T10:45:54Z</dcterms:modified>
</cp:coreProperties>
</file>