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A85481FF-C778-4054-A766-42B96928F999}" xr6:coauthVersionLast="47" xr6:coauthVersionMax="47" xr10:uidLastSave="{00000000-0000-0000-0000-000000000000}"/>
  <workbookProtection workbookAlgorithmName="SHA-512" workbookHashValue="Hnwf+/+J7rvdiNkit9BuCkQk9KlGZm68ULHLdKgSZuMVrPZTZn6talEv+soTo51Q0WxxJNlTLbO9UAJYHmYUPQ==" workbookSaltValue="zga12derVZdDjLsxq82Mpg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I56" i="1"/>
  <c r="H56" i="1"/>
  <c r="L54" i="1"/>
  <c r="K54" i="1"/>
  <c r="M54" i="1" s="1"/>
  <c r="H54" i="1"/>
  <c r="L52" i="1"/>
  <c r="K52" i="1"/>
  <c r="M52" i="1" s="1"/>
  <c r="H52" i="1"/>
  <c r="I49" i="1"/>
  <c r="H49" i="1"/>
  <c r="L47" i="1"/>
  <c r="K47" i="1"/>
  <c r="M47" i="1" s="1"/>
  <c r="H47" i="1"/>
  <c r="L45" i="1"/>
  <c r="K45" i="1"/>
  <c r="M45" i="1" s="1"/>
  <c r="H45" i="1"/>
  <c r="L43" i="1"/>
  <c r="K43" i="1"/>
  <c r="M43" i="1" s="1"/>
  <c r="H43" i="1"/>
  <c r="I40" i="1"/>
  <c r="H40" i="1"/>
  <c r="M38" i="1"/>
  <c r="L38" i="1"/>
  <c r="K38" i="1"/>
  <c r="H38" i="1"/>
  <c r="L36" i="1"/>
  <c r="K36" i="1"/>
  <c r="M36" i="1" s="1"/>
  <c r="H36" i="1"/>
  <c r="L34" i="1"/>
  <c r="K34" i="1"/>
  <c r="M34" i="1" s="1"/>
  <c r="H34" i="1"/>
  <c r="L31" i="1"/>
  <c r="K31" i="1"/>
  <c r="M31" i="1" s="1"/>
  <c r="H31" i="1"/>
  <c r="L29" i="1"/>
  <c r="K29" i="1"/>
  <c r="M29" i="1" s="1"/>
  <c r="H29" i="1"/>
  <c r="L27" i="1"/>
  <c r="K27" i="1"/>
  <c r="M27" i="1" s="1"/>
  <c r="H27" i="1"/>
  <c r="M25" i="1"/>
  <c r="L25" i="1"/>
  <c r="K25" i="1"/>
  <c r="H25" i="1"/>
  <c r="L21" i="1"/>
  <c r="K21" i="1"/>
  <c r="M21" i="1" s="1"/>
  <c r="H21" i="1"/>
  <c r="L19" i="1"/>
  <c r="K19" i="1"/>
  <c r="M19" i="1" s="1"/>
  <c r="H19" i="1"/>
  <c r="L17" i="1"/>
  <c r="K17" i="1"/>
  <c r="M17" i="1" s="1"/>
  <c r="H17" i="1"/>
  <c r="M15" i="1"/>
  <c r="L15" i="1"/>
  <c r="K15" i="1"/>
  <c r="H15" i="1"/>
  <c r="L12" i="1"/>
  <c r="K12" i="1"/>
  <c r="M12" i="1" s="1"/>
  <c r="H12" i="1"/>
  <c r="L10" i="1"/>
  <c r="K10" i="1"/>
  <c r="M10" i="1" s="1"/>
  <c r="H10" i="1"/>
  <c r="M8" i="1"/>
  <c r="L8" i="1"/>
  <c r="K8" i="1"/>
  <c r="H8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61" i="1" l="1"/>
  <c r="H62" i="1" s="1"/>
</calcChain>
</file>

<file path=xl/sharedStrings.xml><?xml version="1.0" encoding="utf-8"?>
<sst xmlns="http://schemas.openxmlformats.org/spreadsheetml/2006/main" count="205" uniqueCount="120">
  <si>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</si>
  <si>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</si>
  <si>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</si>
  <si>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</si>
  <si>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</si>
  <si>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</si>
  <si>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</si>
  <si>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</si>
  <si>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</si>
  <si>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</si>
  <si>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</si>
  <si>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</si>
  <si>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</si>
  <si>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</si>
  <si>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</si>
  <si>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</si>
  <si>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</si>
  <si>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</si>
  <si>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</si>
  <si>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</si>
  <si>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</si>
  <si>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</si>
  <si>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</si>
  <si>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</si>
  <si>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</si>
  <si>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</si>
  <si>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</si>
  <si>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</si>
  <si>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</si>
  <si>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</si>
  <si>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</si>
  <si>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</si>
  <si>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</si>
  <si>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</si>
  <si>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</si>
  <si>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</si>
  <si>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</si>
  <si>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</si>
  <si>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</si>
  <si>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</si>
  <si>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</si>
  <si>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</si>
  <si>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</si>
  <si>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</si>
  <si>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</si>
  <si>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</si>
  <si>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n°13</t>
  </si>
  <si>
    <t>PLOMBERIE - SANITAIRES - VENTILATION</t>
  </si>
  <si>
    <t>6</t>
  </si>
  <si>
    <t>1</t>
  </si>
  <si>
    <t>PLB- Sanitaire</t>
  </si>
  <si>
    <t>9</t>
  </si>
  <si>
    <t>1.1</t>
  </si>
  <si>
    <t>Mise en sécurité</t>
  </si>
  <si>
    <t>FT</t>
  </si>
  <si>
    <t>9.&amp;</t>
  </si>
  <si>
    <t>1.2</t>
  </si>
  <si>
    <t>Dépose Ballon ECS</t>
  </si>
  <si>
    <t>U</t>
  </si>
  <si>
    <t>1.3</t>
  </si>
  <si>
    <t>Pose Ballon ECS</t>
  </si>
  <si>
    <t>8</t>
  </si>
  <si>
    <t>1.4</t>
  </si>
  <si>
    <t>Dépose des appareillages SdB/SdE</t>
  </si>
  <si>
    <t>1.4.1</t>
  </si>
  <si>
    <t>Dépose Baignoire</t>
  </si>
  <si>
    <t>1.4.2</t>
  </si>
  <si>
    <t>Dépose Bac à douche</t>
  </si>
  <si>
    <t>1.4.3</t>
  </si>
  <si>
    <t>Dépose Meuble vasque</t>
  </si>
  <si>
    <t>1.4.4</t>
  </si>
  <si>
    <t>Dépose WC sur pied</t>
  </si>
  <si>
    <t>8.&amp;</t>
  </si>
  <si>
    <t>1.5</t>
  </si>
  <si>
    <t>Pose des appareillages SdB/SdE</t>
  </si>
  <si>
    <t>1.5.1</t>
  </si>
  <si>
    <t>Pose Baignoire</t>
  </si>
  <si>
    <t>1.5.2</t>
  </si>
  <si>
    <t>Pose Bac à douche</t>
  </si>
  <si>
    <t>1.5.3</t>
  </si>
  <si>
    <t>Pose Meuble vasque</t>
  </si>
  <si>
    <t>1.5.4</t>
  </si>
  <si>
    <t>Pose WC sur pied</t>
  </si>
  <si>
    <t>1.6</t>
  </si>
  <si>
    <t>Reprise distribution  EF/EC</t>
  </si>
  <si>
    <t>1.7</t>
  </si>
  <si>
    <t xml:space="preserve">Nourrice EF </t>
  </si>
  <si>
    <t>1.8</t>
  </si>
  <si>
    <t xml:space="preserve">Nourrice EC </t>
  </si>
  <si>
    <t>6.&amp;</t>
  </si>
  <si>
    <t>Total du sous-chapitre PLB- Sanitaire</t>
  </si>
  <si>
    <t>Ventilation simple flux</t>
  </si>
  <si>
    <t>2.1</t>
  </si>
  <si>
    <t>Entrée d'air hygroréglable en mur épaisseur 50cm + doublage 170mm</t>
  </si>
  <si>
    <t>2.2</t>
  </si>
  <si>
    <t>Entrée d'air hygroréglable en mur épaisseur 20cm + doublage 170mm</t>
  </si>
  <si>
    <t>2.3</t>
  </si>
  <si>
    <t>Réfection de la VMC</t>
  </si>
  <si>
    <t>Total du sous-chapitre Ventilation simple flux</t>
  </si>
  <si>
    <t>3</t>
  </si>
  <si>
    <t>Ventilation Autre</t>
  </si>
  <si>
    <t>3.1</t>
  </si>
  <si>
    <t>Entrée d'air en mur épaisseur 50cm pour ventil Doublage</t>
  </si>
  <si>
    <t>3.2</t>
  </si>
  <si>
    <t>Entrée d'air en mur épaisseur 20cm pour ventil Doublage</t>
  </si>
  <si>
    <t>Total du sous-chapitre Ventilation Autre</t>
  </si>
  <si>
    <t>2.&amp;</t>
  </si>
  <si>
    <t>Total du lot PLOMBERIE - SANITAIRES - VENTILATION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</si>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</sst>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E9D5B645-C38A-CC04-3673-F8FAF5221EB5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22EAB711-AE3E-490E-A092-48DC7432CB3D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4E7A6CF0-EA6D-B643-4A0C-D0D026D78A34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E0AB8F92-A082-4623-A28F-DB56C88BDA4E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8BCB791E-88E1-E6F9-6087-6E84FFCA6E3B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D341E3DD-8F2D-417C-9568-F4D8557BE2BC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showGridLines="0" tabSelected="1" topLeftCell="B1" workbookViewId="0">
      <selection activeCell="F8" sqref="F8"/>
    </sheetView>
  </sheetViews>
  <sheetFormatPr baseColWidth="10" defaultRowHeight="13.2" x14ac:dyDescent="0.25"/>
  <cols>
    <col min="1" max="1" width="1.33203125" style="40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2" customWidth="1"/>
    <col min="11" max="11" width="5" style="49" hidden="1" customWidth="1"/>
    <col min="12" max="12" width="5.5546875" style="50" hidden="1" customWidth="1"/>
    <col min="13" max="13" width="4.5546875" style="48" hidden="1" customWidth="1"/>
    <col min="14" max="14" width="14" style="43" customWidth="1"/>
  </cols>
  <sheetData>
    <row r="1" spans="1:14" x14ac:dyDescent="0.25">
      <c r="A1" s="71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6" t="str">
        <f xml:space="preserve"> Paramètres!$C$9 &amp; " " &amp; Paramètres!$C$11</f>
        <v>Lot n°13 PLOMBERIE - SANITAIRES - VENTILATION</v>
      </c>
      <c r="K1" s="47"/>
      <c r="L1" s="47"/>
      <c r="M1" s="47"/>
    </row>
    <row r="2" spans="1:14" x14ac:dyDescent="0.25">
      <c r="A2" s="13"/>
      <c r="B2" s="41"/>
      <c r="C2" s="15"/>
      <c r="D2" s="12"/>
      <c r="E2" s="12"/>
      <c r="F2" s="12"/>
      <c r="G2" s="17"/>
      <c r="H2" s="17"/>
      <c r="I2" s="24"/>
      <c r="J2" s="51" t="str">
        <f xml:space="preserve"> Paramètres!$C$13</f>
        <v>28/04/2023</v>
      </c>
      <c r="K2" s="47"/>
      <c r="L2" s="47"/>
      <c r="M2" s="47"/>
    </row>
    <row r="3" spans="1:14" s="21" customFormat="1" ht="25.5" customHeight="1" x14ac:dyDescent="0.25">
      <c r="A3" s="39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5" t="s">
        <v>7</v>
      </c>
      <c r="K3" s="22" t="s">
        <v>26</v>
      </c>
      <c r="L3" s="22" t="s">
        <v>27</v>
      </c>
      <c r="M3" s="45" t="s">
        <v>28</v>
      </c>
      <c r="N3" s="44"/>
    </row>
    <row r="4" spans="1:14" s="82" customFormat="1" ht="17.399999999999999" x14ac:dyDescent="0.3">
      <c r="A4" s="73"/>
      <c r="B4" s="74"/>
      <c r="C4" s="75"/>
      <c r="D4" s="74"/>
      <c r="E4" s="74"/>
      <c r="F4" s="74"/>
      <c r="G4" s="76"/>
      <c r="H4" s="76"/>
      <c r="I4" s="77"/>
      <c r="J4" s="78"/>
      <c r="K4" s="79"/>
      <c r="L4" s="74"/>
      <c r="M4" s="80"/>
      <c r="N4" s="81"/>
    </row>
    <row r="5" spans="1:14" s="82" customFormat="1" ht="17.399999999999999" x14ac:dyDescent="0.3">
      <c r="A5" s="83" t="s">
        <v>45</v>
      </c>
      <c r="B5" s="84" t="s">
        <v>46</v>
      </c>
      <c r="C5" s="85" t="s">
        <v>47</v>
      </c>
      <c r="D5" s="74"/>
      <c r="E5" s="74"/>
      <c r="F5" s="74"/>
      <c r="G5" s="76"/>
      <c r="H5" s="76"/>
      <c r="I5" s="77"/>
      <c r="J5" s="78"/>
      <c r="K5" s="79"/>
      <c r="L5" s="74"/>
      <c r="M5" s="80"/>
      <c r="N5" s="81"/>
    </row>
    <row r="6" spans="1:14" s="82" customFormat="1" ht="17.399999999999999" x14ac:dyDescent="0.3">
      <c r="A6" s="73"/>
      <c r="B6" s="74"/>
      <c r="C6" s="75"/>
      <c r="D6" s="74"/>
      <c r="E6" s="74"/>
      <c r="F6" s="74"/>
      <c r="G6" s="76"/>
      <c r="H6" s="76"/>
      <c r="I6" s="77"/>
      <c r="J6" s="78"/>
      <c r="K6" s="79"/>
      <c r="L6" s="74"/>
      <c r="M6" s="80"/>
      <c r="N6" s="81"/>
    </row>
    <row r="7" spans="1:14" s="95" customFormat="1" ht="12.6" thickBot="1" x14ac:dyDescent="0.3">
      <c r="A7" s="96" t="s">
        <v>48</v>
      </c>
      <c r="B7" s="97" t="s">
        <v>49</v>
      </c>
      <c r="C7" s="98" t="s">
        <v>50</v>
      </c>
      <c r="D7" s="87"/>
      <c r="E7" s="87"/>
      <c r="F7" s="87"/>
      <c r="G7" s="89"/>
      <c r="H7" s="89"/>
      <c r="I7" s="90"/>
      <c r="J7" s="91"/>
      <c r="K7" s="92"/>
      <c r="L7" s="87"/>
      <c r="M7" s="93"/>
      <c r="N7" s="94"/>
    </row>
    <row r="8" spans="1:14" ht="14.4" thickTop="1" thickBot="1" x14ac:dyDescent="0.3">
      <c r="A8" s="99" t="s">
        <v>51</v>
      </c>
      <c r="B8" s="100" t="s">
        <v>52</v>
      </c>
      <c r="C8" s="101" t="s">
        <v>53</v>
      </c>
      <c r="D8" s="100" t="s">
        <v>54</v>
      </c>
      <c r="E8" s="102">
        <v>3</v>
      </c>
      <c r="F8" s="103"/>
      <c r="G8" s="104"/>
      <c r="H8" s="18" t="str">
        <f>IF(ISBLANK(G8), "", IF(ISBLANK(F8), ROUND(E8 * ROUND(G8, 2), 2), ROUND(F8 * ROUND(G8, 2), 2)))</f>
        <v/>
      </c>
      <c r="I8" s="105" t="s">
        <v>44</v>
      </c>
      <c r="J8" s="42">
        <v>0.2</v>
      </c>
      <c r="K8" s="49" t="b">
        <f>IF(AND(COUNTIF(TAUXTVA1:TAUXTVA4, J8) = 0, J8 &lt;&gt; 0), FALSE, IF(ISBLANK(J8), FALSE, TRUE))</f>
        <v>1</v>
      </c>
      <c r="L8" s="50" t="b">
        <f>IF(AND(A8 = "9", OR(I8 = "Variante", I8 = "Option")), FALSE, TRUE)</f>
        <v>1</v>
      </c>
      <c r="M8" s="48">
        <f>IF(AND(L8 = TRUE, K8 = TRUE), J8, "")</f>
        <v>0.2</v>
      </c>
    </row>
    <row r="9" spans="1:14" ht="14.4" thickTop="1" thickBot="1" x14ac:dyDescent="0.3">
      <c r="A9" s="99" t="s">
        <v>55</v>
      </c>
    </row>
    <row r="10" spans="1:14" ht="14.4" thickTop="1" thickBot="1" x14ac:dyDescent="0.3">
      <c r="A10" s="99" t="s">
        <v>51</v>
      </c>
      <c r="B10" s="100" t="s">
        <v>56</v>
      </c>
      <c r="C10" s="101" t="s">
        <v>57</v>
      </c>
      <c r="D10" s="100" t="s">
        <v>58</v>
      </c>
      <c r="E10" s="102">
        <v>3</v>
      </c>
      <c r="F10" s="103"/>
      <c r="G10" s="104"/>
      <c r="H10" s="18" t="str">
        <f>IF(ISBLANK(G10), "", IF(ISBLANK(F10), ROUND(E10 * ROUND(G10, 2), 2), ROUND(F10 * ROUND(G10, 2), 2)))</f>
        <v/>
      </c>
      <c r="I10" s="105" t="s">
        <v>44</v>
      </c>
      <c r="J10" s="42">
        <v>0.2</v>
      </c>
      <c r="K10" s="49" t="b">
        <f>IF(AND(COUNTIF(TAUXTVA1:TAUXTVA4, J10) = 0, J10 &lt;&gt; 0), FALSE, IF(ISBLANK(J10), FALSE, TRUE))</f>
        <v>1</v>
      </c>
      <c r="L10" s="50" t="b">
        <f>IF(AND(A10 = "9", OR(I10 = "Variante", I10 = "Option")), FALSE, TRUE)</f>
        <v>1</v>
      </c>
      <c r="M10" s="48">
        <f>IF(AND(L10 = TRUE, K10 = TRUE), J10, "")</f>
        <v>0.2</v>
      </c>
    </row>
    <row r="11" spans="1:14" ht="14.4" thickTop="1" thickBot="1" x14ac:dyDescent="0.3">
      <c r="A11" s="99" t="s">
        <v>55</v>
      </c>
    </row>
    <row r="12" spans="1:14" ht="14.4" thickTop="1" thickBot="1" x14ac:dyDescent="0.3">
      <c r="A12" s="99" t="s">
        <v>51</v>
      </c>
      <c r="B12" s="100" t="s">
        <v>59</v>
      </c>
      <c r="C12" s="101" t="s">
        <v>60</v>
      </c>
      <c r="D12" s="100" t="s">
        <v>58</v>
      </c>
      <c r="E12" s="102">
        <v>3</v>
      </c>
      <c r="F12" s="103"/>
      <c r="G12" s="104"/>
      <c r="H12" s="18" t="str">
        <f>IF(ISBLANK(G12), "", IF(ISBLANK(F12), ROUND(E12 * ROUND(G12, 2), 2), ROUND(F12 * ROUND(G12, 2), 2)))</f>
        <v/>
      </c>
      <c r="I12" s="105" t="s">
        <v>44</v>
      </c>
      <c r="J12" s="42">
        <v>0.2</v>
      </c>
      <c r="K12" s="49" t="b">
        <f>IF(AND(COUNTIF(TAUXTVA1:TAUXTVA4, J12) = 0, J12 &lt;&gt; 0), FALSE, IF(ISBLANK(J12), FALSE, TRUE))</f>
        <v>1</v>
      </c>
      <c r="L12" s="50" t="b">
        <f>IF(AND(A12 = "9", OR(I12 = "Variante", I12 = "Option")), FALSE, TRUE)</f>
        <v>1</v>
      </c>
      <c r="M12" s="48">
        <f>IF(AND(L12 = TRUE, K12 = TRUE), J12, "")</f>
        <v>0.2</v>
      </c>
    </row>
    <row r="13" spans="1:14" ht="13.8" thickTop="1" x14ac:dyDescent="0.25">
      <c r="A13" s="99" t="s">
        <v>55</v>
      </c>
    </row>
    <row r="14" spans="1:14" ht="13.8" thickBot="1" x14ac:dyDescent="0.3">
      <c r="A14" s="99" t="s">
        <v>61</v>
      </c>
      <c r="B14" s="100" t="s">
        <v>62</v>
      </c>
      <c r="C14" s="101" t="s">
        <v>63</v>
      </c>
    </row>
    <row r="15" spans="1:14" ht="14.4" thickTop="1" thickBot="1" x14ac:dyDescent="0.3">
      <c r="A15" s="99" t="s">
        <v>51</v>
      </c>
      <c r="B15" s="100" t="s">
        <v>64</v>
      </c>
      <c r="C15" s="101" t="s">
        <v>65</v>
      </c>
      <c r="D15" s="100" t="s">
        <v>58</v>
      </c>
      <c r="E15" s="102">
        <v>2</v>
      </c>
      <c r="F15" s="103"/>
      <c r="G15" s="104"/>
      <c r="H15" s="18" t="str">
        <f>IF(ISBLANK(G15), "", IF(ISBLANK(F15), ROUND(E15 * ROUND(G15, 2), 2), ROUND(F15 * ROUND(G15, 2), 2)))</f>
        <v/>
      </c>
      <c r="I15" s="105" t="s">
        <v>44</v>
      </c>
      <c r="J15" s="42">
        <v>0.2</v>
      </c>
      <c r="K15" s="49" t="b">
        <f>IF(AND(COUNTIF(TAUXTVA1:TAUXTVA4, J15) = 0, J15 &lt;&gt; 0), FALSE, IF(ISBLANK(J15), FALSE, TRUE))</f>
        <v>1</v>
      </c>
      <c r="L15" s="50" t="b">
        <f>IF(AND(A15 = "9", OR(I15 = "Variante", I15 = "Option")), FALSE, TRUE)</f>
        <v>1</v>
      </c>
      <c r="M15" s="48">
        <f>IF(AND(L15 = TRUE, K15 = TRUE), J15, "")</f>
        <v>0.2</v>
      </c>
    </row>
    <row r="16" spans="1:14" ht="14.4" thickTop="1" thickBot="1" x14ac:dyDescent="0.3">
      <c r="A16" s="99" t="s">
        <v>55</v>
      </c>
    </row>
    <row r="17" spans="1:13" ht="14.4" thickTop="1" thickBot="1" x14ac:dyDescent="0.3">
      <c r="A17" s="99" t="s">
        <v>51</v>
      </c>
      <c r="B17" s="100" t="s">
        <v>66</v>
      </c>
      <c r="C17" s="101" t="s">
        <v>67</v>
      </c>
      <c r="D17" s="100" t="s">
        <v>58</v>
      </c>
      <c r="E17" s="102">
        <v>2</v>
      </c>
      <c r="F17" s="103"/>
      <c r="G17" s="104"/>
      <c r="H17" s="18" t="str">
        <f>IF(ISBLANK(G17), "", IF(ISBLANK(F17), ROUND(E17 * ROUND(G17, 2), 2), ROUND(F17 * ROUND(G17, 2), 2)))</f>
        <v/>
      </c>
      <c r="I17" s="105" t="s">
        <v>44</v>
      </c>
      <c r="J17" s="42">
        <v>0.2</v>
      </c>
      <c r="K17" s="49" t="b">
        <f>IF(AND(COUNTIF(TAUXTVA1:TAUXTVA4, J17) = 0, J17 &lt;&gt; 0), FALSE, IF(ISBLANK(J17), FALSE, TRUE))</f>
        <v>1</v>
      </c>
      <c r="L17" s="50" t="b">
        <f>IF(AND(A17 = "9", OR(I17 = "Variante", I17 = "Option")), FALSE, TRUE)</f>
        <v>1</v>
      </c>
      <c r="M17" s="48">
        <f>IF(AND(L17 = TRUE, K17 = TRUE), J17, "")</f>
        <v>0.2</v>
      </c>
    </row>
    <row r="18" spans="1:13" ht="14.4" thickTop="1" thickBot="1" x14ac:dyDescent="0.3">
      <c r="A18" s="99" t="s">
        <v>55</v>
      </c>
    </row>
    <row r="19" spans="1:13" ht="14.4" thickTop="1" thickBot="1" x14ac:dyDescent="0.3">
      <c r="A19" s="99" t="s">
        <v>51</v>
      </c>
      <c r="B19" s="100" t="s">
        <v>68</v>
      </c>
      <c r="C19" s="101" t="s">
        <v>69</v>
      </c>
      <c r="D19" s="100" t="s">
        <v>58</v>
      </c>
      <c r="E19" s="102">
        <v>4</v>
      </c>
      <c r="F19" s="103"/>
      <c r="G19" s="104"/>
      <c r="H19" s="18" t="str">
        <f>IF(ISBLANK(G19), "", IF(ISBLANK(F19), ROUND(E19 * ROUND(G19, 2), 2), ROUND(F19 * ROUND(G19, 2), 2)))</f>
        <v/>
      </c>
      <c r="I19" s="105" t="s">
        <v>44</v>
      </c>
      <c r="J19" s="42">
        <v>0.2</v>
      </c>
      <c r="K19" s="49" t="b">
        <f>IF(AND(COUNTIF(TAUXTVA1:TAUXTVA4, J19) = 0, J19 &lt;&gt; 0), FALSE, IF(ISBLANK(J19), FALSE, TRUE))</f>
        <v>1</v>
      </c>
      <c r="L19" s="50" t="b">
        <f>IF(AND(A19 = "9", OR(I19 = "Variante", I19 = "Option")), FALSE, TRUE)</f>
        <v>1</v>
      </c>
      <c r="M19" s="48">
        <f>IF(AND(L19 = TRUE, K19 = TRUE), J19, "")</f>
        <v>0.2</v>
      </c>
    </row>
    <row r="20" spans="1:13" ht="14.4" thickTop="1" thickBot="1" x14ac:dyDescent="0.3">
      <c r="A20" s="99" t="s">
        <v>55</v>
      </c>
    </row>
    <row r="21" spans="1:13" ht="14.4" thickTop="1" thickBot="1" x14ac:dyDescent="0.3">
      <c r="A21" s="99" t="s">
        <v>51</v>
      </c>
      <c r="B21" s="100" t="s">
        <v>70</v>
      </c>
      <c r="C21" s="101" t="s">
        <v>71</v>
      </c>
      <c r="D21" s="100" t="s">
        <v>58</v>
      </c>
      <c r="E21" s="102">
        <v>3</v>
      </c>
      <c r="F21" s="103"/>
      <c r="G21" s="104"/>
      <c r="H21" s="18" t="str">
        <f>IF(ISBLANK(G21), "", IF(ISBLANK(F21), ROUND(E21 * ROUND(G21, 2), 2), ROUND(F21 * ROUND(G21, 2), 2)))</f>
        <v/>
      </c>
      <c r="I21" s="105" t="s">
        <v>44</v>
      </c>
      <c r="J21" s="42">
        <v>0.2</v>
      </c>
      <c r="K21" s="49" t="b">
        <f>IF(AND(COUNTIF(TAUXTVA1:TAUXTVA4, J21) = 0, J21 &lt;&gt; 0), FALSE, IF(ISBLANK(J21), FALSE, TRUE))</f>
        <v>1</v>
      </c>
      <c r="L21" s="50" t="b">
        <f>IF(AND(A21 = "9", OR(I21 = "Variante", I21 = "Option")), FALSE, TRUE)</f>
        <v>1</v>
      </c>
      <c r="M21" s="48">
        <f>IF(AND(L21 = TRUE, K21 = TRUE), J21, "")</f>
        <v>0.2</v>
      </c>
    </row>
    <row r="22" spans="1:13" ht="13.8" thickTop="1" x14ac:dyDescent="0.25">
      <c r="A22" s="99" t="s">
        <v>55</v>
      </c>
    </row>
    <row r="23" spans="1:13" x14ac:dyDescent="0.25">
      <c r="A23" s="99" t="s">
        <v>72</v>
      </c>
    </row>
    <row r="24" spans="1:13" ht="13.8" thickBot="1" x14ac:dyDescent="0.3">
      <c r="A24" s="99" t="s">
        <v>61</v>
      </c>
      <c r="B24" s="100" t="s">
        <v>73</v>
      </c>
      <c r="C24" s="101" t="s">
        <v>74</v>
      </c>
    </row>
    <row r="25" spans="1:13" ht="14.4" thickTop="1" thickBot="1" x14ac:dyDescent="0.3">
      <c r="A25" s="99" t="s">
        <v>51</v>
      </c>
      <c r="B25" s="100" t="s">
        <v>75</v>
      </c>
      <c r="C25" s="101" t="s">
        <v>76</v>
      </c>
      <c r="D25" s="100" t="s">
        <v>58</v>
      </c>
      <c r="E25" s="102">
        <v>2</v>
      </c>
      <c r="F25" s="103"/>
      <c r="G25" s="104"/>
      <c r="H25" s="18" t="str">
        <f>IF(ISBLANK(G25), "", IF(ISBLANK(F25), ROUND(E25 * ROUND(G25, 2), 2), ROUND(F25 * ROUND(G25, 2), 2)))</f>
        <v/>
      </c>
      <c r="I25" s="105" t="s">
        <v>44</v>
      </c>
      <c r="J25" s="42">
        <v>0.2</v>
      </c>
      <c r="K25" s="49" t="b">
        <f>IF(AND(COUNTIF(TAUXTVA1:TAUXTVA4, J25) = 0, J25 &lt;&gt; 0), FALSE, IF(ISBLANK(J25), FALSE, TRUE))</f>
        <v>1</v>
      </c>
      <c r="L25" s="50" t="b">
        <f>IF(AND(A25 = "9", OR(I25 = "Variante", I25 = "Option")), FALSE, TRUE)</f>
        <v>1</v>
      </c>
      <c r="M25" s="48">
        <f>IF(AND(L25 = TRUE, K25 = TRUE), J25, "")</f>
        <v>0.2</v>
      </c>
    </row>
    <row r="26" spans="1:13" ht="14.4" thickTop="1" thickBot="1" x14ac:dyDescent="0.3">
      <c r="A26" s="99" t="s">
        <v>55</v>
      </c>
    </row>
    <row r="27" spans="1:13" ht="14.4" thickTop="1" thickBot="1" x14ac:dyDescent="0.3">
      <c r="A27" s="99" t="s">
        <v>51</v>
      </c>
      <c r="B27" s="100" t="s">
        <v>77</v>
      </c>
      <c r="C27" s="101" t="s">
        <v>78</v>
      </c>
      <c r="D27" s="100" t="s">
        <v>58</v>
      </c>
      <c r="E27" s="102">
        <v>2</v>
      </c>
      <c r="F27" s="103"/>
      <c r="G27" s="104"/>
      <c r="H27" s="18" t="str">
        <f>IF(ISBLANK(G27), "", IF(ISBLANK(F27), ROUND(E27 * ROUND(G27, 2), 2), ROUND(F27 * ROUND(G27, 2), 2)))</f>
        <v/>
      </c>
      <c r="I27" s="105" t="s">
        <v>44</v>
      </c>
      <c r="J27" s="42">
        <v>0.2</v>
      </c>
      <c r="K27" s="49" t="b">
        <f>IF(AND(COUNTIF(TAUXTVA1:TAUXTVA4, J27) = 0, J27 &lt;&gt; 0), FALSE, IF(ISBLANK(J27), FALSE, TRUE))</f>
        <v>1</v>
      </c>
      <c r="L27" s="50" t="b">
        <f>IF(AND(A27 = "9", OR(I27 = "Variante", I27 = "Option")), FALSE, TRUE)</f>
        <v>1</v>
      </c>
      <c r="M27" s="48">
        <f>IF(AND(L27 = TRUE, K27 = TRUE), J27, "")</f>
        <v>0.2</v>
      </c>
    </row>
    <row r="28" spans="1:13" ht="14.4" thickTop="1" thickBot="1" x14ac:dyDescent="0.3">
      <c r="A28" s="99" t="s">
        <v>55</v>
      </c>
    </row>
    <row r="29" spans="1:13" ht="14.4" thickTop="1" thickBot="1" x14ac:dyDescent="0.3">
      <c r="A29" s="99" t="s">
        <v>51</v>
      </c>
      <c r="B29" s="100" t="s">
        <v>79</v>
      </c>
      <c r="C29" s="101" t="s">
        <v>80</v>
      </c>
      <c r="D29" s="100" t="s">
        <v>58</v>
      </c>
      <c r="E29" s="102">
        <v>4</v>
      </c>
      <c r="F29" s="103"/>
      <c r="G29" s="104"/>
      <c r="H29" s="18" t="str">
        <f>IF(ISBLANK(G29), "", IF(ISBLANK(F29), ROUND(E29 * ROUND(G29, 2), 2), ROUND(F29 * ROUND(G29, 2), 2)))</f>
        <v/>
      </c>
      <c r="I29" s="105" t="s">
        <v>44</v>
      </c>
      <c r="J29" s="42">
        <v>0.2</v>
      </c>
      <c r="K29" s="49" t="b">
        <f>IF(AND(COUNTIF(TAUXTVA1:TAUXTVA4, J29) = 0, J29 &lt;&gt; 0), FALSE, IF(ISBLANK(J29), FALSE, TRUE))</f>
        <v>1</v>
      </c>
      <c r="L29" s="50" t="b">
        <f>IF(AND(A29 = "9", OR(I29 = "Variante", I29 = "Option")), FALSE, TRUE)</f>
        <v>1</v>
      </c>
      <c r="M29" s="48">
        <f>IF(AND(L29 = TRUE, K29 = TRUE), J29, "")</f>
        <v>0.2</v>
      </c>
    </row>
    <row r="30" spans="1:13" ht="14.4" thickTop="1" thickBot="1" x14ac:dyDescent="0.3">
      <c r="A30" s="99" t="s">
        <v>55</v>
      </c>
    </row>
    <row r="31" spans="1:13" ht="14.4" thickTop="1" thickBot="1" x14ac:dyDescent="0.3">
      <c r="A31" s="99" t="s">
        <v>51</v>
      </c>
      <c r="B31" s="100" t="s">
        <v>81</v>
      </c>
      <c r="C31" s="101" t="s">
        <v>82</v>
      </c>
      <c r="D31" s="100" t="s">
        <v>58</v>
      </c>
      <c r="E31" s="102">
        <v>3</v>
      </c>
      <c r="F31" s="103"/>
      <c r="G31" s="104"/>
      <c r="H31" s="18" t="str">
        <f>IF(ISBLANK(G31), "", IF(ISBLANK(F31), ROUND(E31 * ROUND(G31, 2), 2), ROUND(F31 * ROUND(G31, 2), 2)))</f>
        <v/>
      </c>
      <c r="I31" s="105" t="s">
        <v>44</v>
      </c>
      <c r="J31" s="42">
        <v>0.2</v>
      </c>
      <c r="K31" s="49" t="b">
        <f>IF(AND(COUNTIF(TAUXTVA1:TAUXTVA4, J31) = 0, J31 &lt;&gt; 0), FALSE, IF(ISBLANK(J31), FALSE, TRUE))</f>
        <v>1</v>
      </c>
      <c r="L31" s="50" t="b">
        <f>IF(AND(A31 = "9", OR(I31 = "Variante", I31 = "Option")), FALSE, TRUE)</f>
        <v>1</v>
      </c>
      <c r="M31" s="48">
        <f>IF(AND(L31 = TRUE, K31 = TRUE), J31, "")</f>
        <v>0.2</v>
      </c>
    </row>
    <row r="32" spans="1:13" ht="13.8" thickTop="1" x14ac:dyDescent="0.25">
      <c r="A32" s="99" t="s">
        <v>55</v>
      </c>
    </row>
    <row r="33" spans="1:14" ht="13.8" thickBot="1" x14ac:dyDescent="0.3">
      <c r="A33" s="99" t="s">
        <v>72</v>
      </c>
    </row>
    <row r="34" spans="1:14" ht="14.4" thickTop="1" thickBot="1" x14ac:dyDescent="0.3">
      <c r="A34" s="99" t="s">
        <v>51</v>
      </c>
      <c r="B34" s="100" t="s">
        <v>83</v>
      </c>
      <c r="C34" s="101" t="s">
        <v>84</v>
      </c>
      <c r="D34" s="100" t="s">
        <v>54</v>
      </c>
      <c r="E34" s="102">
        <v>3</v>
      </c>
      <c r="F34" s="103"/>
      <c r="G34" s="104"/>
      <c r="H34" s="18" t="str">
        <f>IF(ISBLANK(G34), "", IF(ISBLANK(F34), ROUND(E34 * ROUND(G34, 2), 2), ROUND(F34 * ROUND(G34, 2), 2)))</f>
        <v/>
      </c>
      <c r="I34" s="105" t="s">
        <v>44</v>
      </c>
      <c r="J34" s="42">
        <v>0.2</v>
      </c>
      <c r="K34" s="49" t="b">
        <f>IF(AND(COUNTIF(TAUXTVA1:TAUXTVA4, J34) = 0, J34 &lt;&gt; 0), FALSE, IF(ISBLANK(J34), FALSE, TRUE))</f>
        <v>1</v>
      </c>
      <c r="L34" s="50" t="b">
        <f>IF(AND(A34 = "9", OR(I34 = "Variante", I34 = "Option")), FALSE, TRUE)</f>
        <v>1</v>
      </c>
      <c r="M34" s="48">
        <f>IF(AND(L34 = TRUE, K34 = TRUE), J34, "")</f>
        <v>0.2</v>
      </c>
    </row>
    <row r="35" spans="1:14" ht="14.4" thickTop="1" thickBot="1" x14ac:dyDescent="0.3">
      <c r="A35" s="99" t="s">
        <v>55</v>
      </c>
    </row>
    <row r="36" spans="1:14" ht="14.4" thickTop="1" thickBot="1" x14ac:dyDescent="0.3">
      <c r="A36" s="99" t="s">
        <v>51</v>
      </c>
      <c r="B36" s="100" t="s">
        <v>85</v>
      </c>
      <c r="C36" s="101" t="s">
        <v>86</v>
      </c>
      <c r="D36" s="100" t="s">
        <v>54</v>
      </c>
      <c r="E36" s="102">
        <v>3</v>
      </c>
      <c r="F36" s="103"/>
      <c r="G36" s="104"/>
      <c r="H36" s="18" t="str">
        <f>IF(ISBLANK(G36), "", IF(ISBLANK(F36), ROUND(E36 * ROUND(G36, 2), 2), ROUND(F36 * ROUND(G36, 2), 2)))</f>
        <v/>
      </c>
      <c r="I36" s="105" t="s">
        <v>44</v>
      </c>
      <c r="J36" s="42">
        <v>0.2</v>
      </c>
      <c r="K36" s="49" t="b">
        <f>IF(AND(COUNTIF(TAUXTVA1:TAUXTVA4, J36) = 0, J36 &lt;&gt; 0), FALSE, IF(ISBLANK(J36), FALSE, TRUE))</f>
        <v>1</v>
      </c>
      <c r="L36" s="50" t="b">
        <f>IF(AND(A36 = "9", OR(I36 = "Variante", I36 = "Option")), FALSE, TRUE)</f>
        <v>1</v>
      </c>
      <c r="M36" s="48">
        <f>IF(AND(L36 = TRUE, K36 = TRUE), J36, "")</f>
        <v>0.2</v>
      </c>
    </row>
    <row r="37" spans="1:14" ht="14.4" thickTop="1" thickBot="1" x14ac:dyDescent="0.3">
      <c r="A37" s="99" t="s">
        <v>55</v>
      </c>
    </row>
    <row r="38" spans="1:14" ht="14.4" thickTop="1" thickBot="1" x14ac:dyDescent="0.3">
      <c r="A38" s="99" t="s">
        <v>51</v>
      </c>
      <c r="B38" s="100" t="s">
        <v>87</v>
      </c>
      <c r="C38" s="101" t="s">
        <v>88</v>
      </c>
      <c r="D38" s="100" t="s">
        <v>54</v>
      </c>
      <c r="E38" s="102">
        <v>3</v>
      </c>
      <c r="F38" s="103"/>
      <c r="G38" s="104"/>
      <c r="H38" s="18" t="str">
        <f>IF(ISBLANK(G38), "", IF(ISBLANK(F38), ROUND(E38 * ROUND(G38, 2), 2), ROUND(F38 * ROUND(G38, 2), 2)))</f>
        <v/>
      </c>
      <c r="I38" s="105" t="s">
        <v>44</v>
      </c>
      <c r="J38" s="42">
        <v>0.2</v>
      </c>
      <c r="K38" s="49" t="b">
        <f>IF(AND(COUNTIF(TAUXTVA1:TAUXTVA4, J38) = 0, J38 &lt;&gt; 0), FALSE, IF(ISBLANK(J38), FALSE, TRUE))</f>
        <v>1</v>
      </c>
      <c r="L38" s="50" t="b">
        <f>IF(AND(A38 = "9", OR(I38 = "Variante", I38 = "Option")), FALSE, TRUE)</f>
        <v>1</v>
      </c>
      <c r="M38" s="48">
        <f>IF(AND(L38 = TRUE, K38 = TRUE), J38, "")</f>
        <v>0.2</v>
      </c>
    </row>
    <row r="39" spans="1:14" ht="13.8" thickTop="1" x14ac:dyDescent="0.25">
      <c r="A39" s="99" t="s">
        <v>55</v>
      </c>
    </row>
    <row r="40" spans="1:14" s="95" customFormat="1" ht="12" x14ac:dyDescent="0.25">
      <c r="A40" s="96" t="s">
        <v>89</v>
      </c>
      <c r="B40" s="97" t="s">
        <v>49</v>
      </c>
      <c r="C40" s="98" t="s">
        <v>90</v>
      </c>
      <c r="D40" s="87"/>
      <c r="E40" s="87"/>
      <c r="F40" s="87"/>
      <c r="G40" s="89"/>
      <c r="H40" s="89">
        <f>IF(COUNTIF(L7:L39, FALSE) = COUNTIF(A7:A39, "9"), SUMIF(A7:A39, "9", H7:H39), SUMIF(L7:L39, TRUE, H7:H39))</f>
        <v>0</v>
      </c>
      <c r="I40" s="23" t="str">
        <f>IF(AND(COUNTIF(A7:A39, "9") &gt; 0, COUNTIF(L7:L39, FALSE) = COUNTIF(A7:A39, "9")), "Non totalisé", "")</f>
        <v/>
      </c>
      <c r="J40" s="91"/>
      <c r="K40" s="92"/>
      <c r="L40" s="87"/>
      <c r="M40" s="93"/>
      <c r="N40" s="94"/>
    </row>
    <row r="41" spans="1:14" s="95" customFormat="1" ht="12" x14ac:dyDescent="0.25">
      <c r="A41" s="86"/>
      <c r="B41" s="87"/>
      <c r="C41" s="88"/>
      <c r="D41" s="87"/>
      <c r="E41" s="87"/>
      <c r="F41" s="87"/>
      <c r="G41" s="89"/>
      <c r="H41" s="89"/>
      <c r="I41" s="90"/>
      <c r="J41" s="91"/>
      <c r="K41" s="92"/>
      <c r="L41" s="87"/>
      <c r="M41" s="93"/>
      <c r="N41" s="94"/>
    </row>
    <row r="42" spans="1:14" s="95" customFormat="1" ht="12.6" thickBot="1" x14ac:dyDescent="0.3">
      <c r="A42" s="96" t="s">
        <v>48</v>
      </c>
      <c r="B42" s="97" t="s">
        <v>45</v>
      </c>
      <c r="C42" s="98" t="s">
        <v>91</v>
      </c>
      <c r="D42" s="87"/>
      <c r="E42" s="87"/>
      <c r="F42" s="87"/>
      <c r="G42" s="89"/>
      <c r="H42" s="89"/>
      <c r="I42" s="90"/>
      <c r="J42" s="91"/>
      <c r="K42" s="92"/>
      <c r="L42" s="87"/>
      <c r="M42" s="93"/>
      <c r="N42" s="94"/>
    </row>
    <row r="43" spans="1:14" ht="14.4" thickTop="1" thickBot="1" x14ac:dyDescent="0.3">
      <c r="A43" s="99" t="s">
        <v>51</v>
      </c>
      <c r="B43" s="100" t="s">
        <v>92</v>
      </c>
      <c r="C43" s="101" t="s">
        <v>93</v>
      </c>
      <c r="D43" s="100" t="s">
        <v>58</v>
      </c>
      <c r="E43" s="102">
        <v>3</v>
      </c>
      <c r="F43" s="103"/>
      <c r="G43" s="104"/>
      <c r="H43" s="18" t="str">
        <f>IF(ISBLANK(G43), "", IF(ISBLANK(F43), ROUND(E43 * ROUND(G43, 2), 2), ROUND(F43 * ROUND(G43, 2), 2)))</f>
        <v/>
      </c>
      <c r="I43" s="105" t="s">
        <v>44</v>
      </c>
      <c r="J43" s="42">
        <v>0.2</v>
      </c>
      <c r="K43" s="49" t="b">
        <f>IF(AND(COUNTIF(TAUXTVA1:TAUXTVA4, J43) = 0, J43 &lt;&gt; 0), FALSE, IF(ISBLANK(J43), FALSE, TRUE))</f>
        <v>1</v>
      </c>
      <c r="L43" s="50" t="b">
        <f>IF(AND(A43 = "9", OR(I43 = "Variante", I43 = "Option")), FALSE, TRUE)</f>
        <v>1</v>
      </c>
      <c r="M43" s="48">
        <f>IF(AND(L43 = TRUE, K43 = TRUE), J43, "")</f>
        <v>0.2</v>
      </c>
    </row>
    <row r="44" spans="1:14" ht="14.4" thickTop="1" thickBot="1" x14ac:dyDescent="0.3">
      <c r="A44" s="99" t="s">
        <v>55</v>
      </c>
    </row>
    <row r="45" spans="1:14" ht="14.4" thickTop="1" thickBot="1" x14ac:dyDescent="0.3">
      <c r="A45" s="99" t="s">
        <v>51</v>
      </c>
      <c r="B45" s="100" t="s">
        <v>94</v>
      </c>
      <c r="C45" s="101" t="s">
        <v>95</v>
      </c>
      <c r="D45" s="100" t="s">
        <v>58</v>
      </c>
      <c r="E45" s="102">
        <v>4</v>
      </c>
      <c r="F45" s="103"/>
      <c r="G45" s="104"/>
      <c r="H45" s="18" t="str">
        <f>IF(ISBLANK(G45), "", IF(ISBLANK(F45), ROUND(E45 * ROUND(G45, 2), 2), ROUND(F45 * ROUND(G45, 2), 2)))</f>
        <v/>
      </c>
      <c r="I45" s="105" t="s">
        <v>44</v>
      </c>
      <c r="J45" s="42">
        <v>0.2</v>
      </c>
      <c r="K45" s="49" t="b">
        <f>IF(AND(COUNTIF(TAUXTVA1:TAUXTVA4, J45) = 0, J45 &lt;&gt; 0), FALSE, IF(ISBLANK(J45), FALSE, TRUE))</f>
        <v>1</v>
      </c>
      <c r="L45" s="50" t="b">
        <f>IF(AND(A45 = "9", OR(I45 = "Variante", I45 = "Option")), FALSE, TRUE)</f>
        <v>1</v>
      </c>
      <c r="M45" s="48">
        <f>IF(AND(L45 = TRUE, K45 = TRUE), J45, "")</f>
        <v>0.2</v>
      </c>
    </row>
    <row r="46" spans="1:14" ht="14.4" thickTop="1" thickBot="1" x14ac:dyDescent="0.3">
      <c r="A46" s="99" t="s">
        <v>55</v>
      </c>
    </row>
    <row r="47" spans="1:14" ht="14.4" thickTop="1" thickBot="1" x14ac:dyDescent="0.3">
      <c r="A47" s="99" t="s">
        <v>51</v>
      </c>
      <c r="B47" s="100" t="s">
        <v>96</v>
      </c>
      <c r="C47" s="101" t="s">
        <v>97</v>
      </c>
      <c r="D47" s="100" t="s">
        <v>58</v>
      </c>
      <c r="E47" s="102">
        <v>3</v>
      </c>
      <c r="F47" s="103"/>
      <c r="G47" s="104"/>
      <c r="H47" s="18" t="str">
        <f>IF(ISBLANK(G47), "", IF(ISBLANK(F47), ROUND(E47 * ROUND(G47, 2), 2), ROUND(F47 * ROUND(G47, 2), 2)))</f>
        <v/>
      </c>
      <c r="I47" s="105" t="s">
        <v>44</v>
      </c>
      <c r="J47" s="42">
        <v>0.2</v>
      </c>
      <c r="K47" s="49" t="b">
        <f>IF(AND(COUNTIF(TAUXTVA1:TAUXTVA4, J47) = 0, J47 &lt;&gt; 0), FALSE, IF(ISBLANK(J47), FALSE, TRUE))</f>
        <v>1</v>
      </c>
      <c r="L47" s="50" t="b">
        <f>IF(AND(A47 = "9", OR(I47 = "Variante", I47 = "Option")), FALSE, TRUE)</f>
        <v>1</v>
      </c>
      <c r="M47" s="48">
        <f>IF(AND(L47 = TRUE, K47 = TRUE), J47, "")</f>
        <v>0.2</v>
      </c>
    </row>
    <row r="48" spans="1:14" ht="13.8" thickTop="1" x14ac:dyDescent="0.25">
      <c r="A48" s="99" t="s">
        <v>55</v>
      </c>
    </row>
    <row r="49" spans="1:14" s="95" customFormat="1" ht="12" x14ac:dyDescent="0.25">
      <c r="A49" s="96" t="s">
        <v>89</v>
      </c>
      <c r="B49" s="97" t="s">
        <v>45</v>
      </c>
      <c r="C49" s="98" t="s">
        <v>98</v>
      </c>
      <c r="D49" s="87"/>
      <c r="E49" s="87"/>
      <c r="F49" s="87"/>
      <c r="G49" s="89"/>
      <c r="H49" s="89">
        <f>IF(COUNTIF(L42:L48, FALSE) = COUNTIF(A42:A48, "9"), SUMIF(A42:A48, "9", H42:H48), SUMIF(L42:L48, TRUE, H42:H48))</f>
        <v>0</v>
      </c>
      <c r="I49" s="23" t="str">
        <f>IF(AND(COUNTIF(A42:A48, "9") &gt; 0, COUNTIF(L42:L48, FALSE) = COUNTIF(A42:A48, "9")), "Non totalisé", "")</f>
        <v/>
      </c>
      <c r="J49" s="91"/>
      <c r="K49" s="92"/>
      <c r="L49" s="87"/>
      <c r="M49" s="93"/>
      <c r="N49" s="94"/>
    </row>
    <row r="50" spans="1:14" s="95" customFormat="1" ht="12" x14ac:dyDescent="0.25">
      <c r="A50" s="86"/>
      <c r="B50" s="87"/>
      <c r="C50" s="88"/>
      <c r="D50" s="87"/>
      <c r="E50" s="87"/>
      <c r="F50" s="87"/>
      <c r="G50" s="89"/>
      <c r="H50" s="89"/>
      <c r="I50" s="90"/>
      <c r="J50" s="91"/>
      <c r="K50" s="92"/>
      <c r="L50" s="87"/>
      <c r="M50" s="93"/>
      <c r="N50" s="94"/>
    </row>
    <row r="51" spans="1:14" s="95" customFormat="1" ht="12.6" thickBot="1" x14ac:dyDescent="0.3">
      <c r="A51" s="96" t="s">
        <v>48</v>
      </c>
      <c r="B51" s="97" t="s">
        <v>99</v>
      </c>
      <c r="C51" s="98" t="s">
        <v>100</v>
      </c>
      <c r="D51" s="87"/>
      <c r="E51" s="87"/>
      <c r="F51" s="87"/>
      <c r="G51" s="89"/>
      <c r="H51" s="89"/>
      <c r="I51" s="90"/>
      <c r="J51" s="91"/>
      <c r="K51" s="92"/>
      <c r="L51" s="87"/>
      <c r="M51" s="93"/>
      <c r="N51" s="94"/>
    </row>
    <row r="52" spans="1:14" ht="14.4" thickTop="1" thickBot="1" x14ac:dyDescent="0.3">
      <c r="A52" s="99" t="s">
        <v>51</v>
      </c>
      <c r="B52" s="100" t="s">
        <v>101</v>
      </c>
      <c r="C52" s="101" t="s">
        <v>102</v>
      </c>
      <c r="D52" s="100" t="s">
        <v>58</v>
      </c>
      <c r="E52" s="102">
        <v>4</v>
      </c>
      <c r="F52" s="103"/>
      <c r="G52" s="104"/>
      <c r="H52" s="18" t="str">
        <f>IF(ISBLANK(G52), "", IF(ISBLANK(F52), ROUND(E52 * ROUND(G52, 2), 2), ROUND(F52 * ROUND(G52, 2), 2)))</f>
        <v/>
      </c>
      <c r="I52" s="105" t="s">
        <v>44</v>
      </c>
      <c r="J52" s="42">
        <v>0.2</v>
      </c>
      <c r="K52" s="49" t="b">
        <f>IF(AND(COUNTIF(TAUXTVA1:TAUXTVA4, J52) = 0, J52 &lt;&gt; 0), FALSE, IF(ISBLANK(J52), FALSE, TRUE))</f>
        <v>1</v>
      </c>
      <c r="L52" s="50" t="b">
        <f>IF(AND(A52 = "9", OR(I52 = "Variante", I52 = "Option")), FALSE, TRUE)</f>
        <v>1</v>
      </c>
      <c r="M52" s="48">
        <f>IF(AND(L52 = TRUE, K52 = TRUE), J52, "")</f>
        <v>0.2</v>
      </c>
    </row>
    <row r="53" spans="1:14" ht="14.4" thickTop="1" thickBot="1" x14ac:dyDescent="0.3">
      <c r="A53" s="99" t="s">
        <v>55</v>
      </c>
    </row>
    <row r="54" spans="1:14" ht="14.4" thickTop="1" thickBot="1" x14ac:dyDescent="0.3">
      <c r="A54" s="99" t="s">
        <v>51</v>
      </c>
      <c r="B54" s="100" t="s">
        <v>103</v>
      </c>
      <c r="C54" s="101" t="s">
        <v>104</v>
      </c>
      <c r="D54" s="100" t="s">
        <v>58</v>
      </c>
      <c r="E54" s="102">
        <v>4</v>
      </c>
      <c r="F54" s="103"/>
      <c r="G54" s="104"/>
      <c r="H54" s="18" t="str">
        <f>IF(ISBLANK(G54), "", IF(ISBLANK(F54), ROUND(E54 * ROUND(G54, 2), 2), ROUND(F54 * ROUND(G54, 2), 2)))</f>
        <v/>
      </c>
      <c r="I54" s="105" t="s">
        <v>44</v>
      </c>
      <c r="J54" s="42">
        <v>0.2</v>
      </c>
      <c r="K54" s="49" t="b">
        <f>IF(AND(COUNTIF(TAUXTVA1:TAUXTVA4, J54) = 0, J54 &lt;&gt; 0), FALSE, IF(ISBLANK(J54), FALSE, TRUE))</f>
        <v>1</v>
      </c>
      <c r="L54" s="50" t="b">
        <f>IF(AND(A54 = "9", OR(I54 = "Variante", I54 = "Option")), FALSE, TRUE)</f>
        <v>1</v>
      </c>
      <c r="M54" s="48">
        <f>IF(AND(L54 = TRUE, K54 = TRUE), J54, "")</f>
        <v>0.2</v>
      </c>
    </row>
    <row r="55" spans="1:14" ht="13.8" thickTop="1" x14ac:dyDescent="0.25">
      <c r="A55" s="99" t="s">
        <v>55</v>
      </c>
    </row>
    <row r="56" spans="1:14" s="95" customFormat="1" ht="12" x14ac:dyDescent="0.25">
      <c r="A56" s="96" t="s">
        <v>89</v>
      </c>
      <c r="B56" s="97" t="s">
        <v>99</v>
      </c>
      <c r="C56" s="98" t="s">
        <v>105</v>
      </c>
      <c r="D56" s="87"/>
      <c r="E56" s="87"/>
      <c r="F56" s="87"/>
      <c r="G56" s="89"/>
      <c r="H56" s="89">
        <f>IF(COUNTIF(L51:L55, FALSE) = COUNTIF(A51:A55, "9"), SUMIF(A51:A55, "9", H51:H55), SUMIF(L51:L55, TRUE, H51:H55))</f>
        <v>0</v>
      </c>
      <c r="I56" s="23" t="str">
        <f>IF(AND(COUNTIF(A51:A55, "9") &gt; 0, COUNTIF(L51:L55, FALSE) = COUNTIF(A51:A55, "9")), "Non totalisé", "")</f>
        <v/>
      </c>
      <c r="J56" s="91"/>
      <c r="K56" s="92"/>
      <c r="L56" s="87"/>
      <c r="M56" s="93"/>
      <c r="N56" s="94"/>
    </row>
    <row r="57" spans="1:14" s="95" customFormat="1" ht="12" x14ac:dyDescent="0.25">
      <c r="A57" s="86"/>
      <c r="B57" s="87"/>
      <c r="C57" s="88"/>
      <c r="D57" s="87"/>
      <c r="E57" s="87"/>
      <c r="F57" s="87"/>
      <c r="G57" s="89"/>
      <c r="H57" s="89"/>
      <c r="I57" s="90"/>
      <c r="J57" s="91"/>
      <c r="K57" s="92"/>
      <c r="L57" s="87"/>
      <c r="M57" s="93"/>
      <c r="N57" s="94"/>
    </row>
    <row r="58" spans="1:14" s="72" customFormat="1" x14ac:dyDescent="0.25">
      <c r="A58" s="112" t="s">
        <v>106</v>
      </c>
      <c r="B58" s="114" t="s">
        <v>46</v>
      </c>
      <c r="C58" s="116" t="s">
        <v>107</v>
      </c>
      <c r="D58" s="120"/>
      <c r="E58" s="120"/>
      <c r="F58" s="120"/>
      <c r="G58" s="125"/>
      <c r="H58" s="124"/>
      <c r="I58" s="129"/>
      <c r="J58" s="131"/>
      <c r="K58" s="110"/>
      <c r="L58" s="107"/>
      <c r="M58" s="111"/>
      <c r="N58" s="43"/>
    </row>
    <row r="59" spans="1:14" s="72" customFormat="1" x14ac:dyDescent="0.25">
      <c r="A59" s="106"/>
      <c r="B59" s="107"/>
      <c r="C59" s="117"/>
      <c r="D59" s="121"/>
      <c r="E59" s="121"/>
      <c r="F59" s="121"/>
      <c r="G59" s="126"/>
      <c r="H59" s="123"/>
      <c r="I59" s="108"/>
      <c r="J59" s="109"/>
      <c r="K59" s="110"/>
      <c r="L59" s="107"/>
      <c r="M59" s="111"/>
      <c r="N59" s="43"/>
    </row>
    <row r="60" spans="1:14" s="72" customFormat="1" x14ac:dyDescent="0.25">
      <c r="A60" s="106"/>
      <c r="B60" s="107"/>
      <c r="C60" s="118" t="s">
        <v>108</v>
      </c>
      <c r="D60" s="121"/>
      <c r="E60" s="121"/>
      <c r="F60" s="121"/>
      <c r="G60" s="126"/>
      <c r="H60" s="123">
        <f>SUMIF(L5:L57, TRUE, H5:H57)</f>
        <v>0</v>
      </c>
      <c r="I60" s="108"/>
      <c r="J60" s="109"/>
      <c r="K60" s="110"/>
      <c r="L60" s="107"/>
      <c r="M60" s="111"/>
      <c r="N60" s="43"/>
    </row>
    <row r="61" spans="1:14" s="72" customFormat="1" x14ac:dyDescent="0.25">
      <c r="A61" s="106"/>
      <c r="B61" s="107"/>
      <c r="C61" s="118" t="s">
        <v>109</v>
      </c>
      <c r="D61" s="121"/>
      <c r="E61" s="121"/>
      <c r="F61" s="121"/>
      <c r="G61" s="126"/>
      <c r="H61" s="123">
        <f>IF(COUNTIF(K5:K57, FALSE) = 0, ROUND(TAUXTVA1 * SUMIF(M5:M57, TAUXTVA1, H5:H57), 2)+ ROUND(TAUXTVA2 * SUMIF(M5:M57, TAUXTVA2, H5:H57), 2)+ ROUND(TAUXTVA3 * SUMIF(M5:M57, TAUXTVA3, H5:H57), 2)+ ROUND(TAUXTVA4 * SUMIF(M5:M57, TAUXTVA4, H5:H57), 2), "Présence d'un taux de TVA non supporté,")</f>
        <v>0</v>
      </c>
      <c r="I61" s="108"/>
      <c r="J61" s="109"/>
      <c r="K61" s="110"/>
      <c r="L61" s="107"/>
      <c r="M61" s="111"/>
      <c r="N61" s="43"/>
    </row>
    <row r="62" spans="1:14" s="72" customFormat="1" x14ac:dyDescent="0.25">
      <c r="A62" s="113"/>
      <c r="B62" s="115"/>
      <c r="C62" s="119" t="s">
        <v>110</v>
      </c>
      <c r="D62" s="122"/>
      <c r="E62" s="122"/>
      <c r="F62" s="122"/>
      <c r="G62" s="127"/>
      <c r="H62" s="128">
        <f>IF(COUNTIF(K6:K58, FALSE) = 0, H60 + H61, "calcul de la TVA impossible.")</f>
        <v>0</v>
      </c>
      <c r="I62" s="130"/>
      <c r="J62" s="132"/>
      <c r="K62" s="110"/>
      <c r="L62" s="107"/>
      <c r="M62" s="111"/>
      <c r="N62" s="43"/>
    </row>
  </sheetData>
  <sheetProtection algorithmName="SHA-512" hashValue="GHWivmIbH8zb7emGLQjS/QRnkrJ5184+dOsqc/DpRMtxNAyxHxmewO29ti9DB651CRFmjHRxSo9nSBS593i2Bw==" saltValue="wvVgr6HatJPkFSo5Koi05A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3" t="s">
        <v>111</v>
      </c>
      <c r="C1" s="1"/>
      <c r="D1" s="1"/>
      <c r="E1" s="1"/>
      <c r="F1" s="2"/>
      <c r="G1" s="11"/>
    </row>
    <row r="2" spans="2:7" ht="9.75" customHeight="1" x14ac:dyDescent="0.25">
      <c r="B2" s="53"/>
      <c r="C2" s="3"/>
      <c r="D2" s="3"/>
      <c r="E2" s="3"/>
      <c r="F2" s="4"/>
    </row>
    <row r="3" spans="2:7" ht="9.75" customHeight="1" x14ac:dyDescent="0.25">
      <c r="B3" s="53"/>
      <c r="C3" s="3"/>
      <c r="D3" s="3"/>
      <c r="E3" s="3"/>
      <c r="F3" s="4"/>
    </row>
    <row r="4" spans="2:7" ht="9.75" customHeight="1" x14ac:dyDescent="0.25">
      <c r="B4" s="53"/>
      <c r="C4" s="3"/>
      <c r="D4" s="3"/>
      <c r="E4" s="3"/>
      <c r="F4" s="4"/>
    </row>
    <row r="5" spans="2:7" ht="9.75" customHeight="1" x14ac:dyDescent="0.25">
      <c r="B5" s="53"/>
      <c r="C5" s="3"/>
      <c r="D5" s="3"/>
      <c r="E5" s="3"/>
      <c r="F5" s="4"/>
    </row>
    <row r="6" spans="2:7" x14ac:dyDescent="0.25">
      <c r="B6" s="53"/>
      <c r="C6" s="3"/>
      <c r="D6" s="3"/>
      <c r="E6" s="3"/>
      <c r="F6" s="4"/>
    </row>
    <row r="7" spans="2:7" ht="9.75" customHeight="1" x14ac:dyDescent="0.25">
      <c r="B7" s="53"/>
      <c r="C7" s="3"/>
      <c r="D7" s="3"/>
      <c r="E7" s="3"/>
      <c r="F7" s="4"/>
    </row>
    <row r="8" spans="2:7" ht="9.75" customHeight="1" x14ac:dyDescent="0.25">
      <c r="B8" s="53"/>
      <c r="C8" s="3"/>
      <c r="D8" s="3"/>
      <c r="E8" s="3"/>
      <c r="F8" s="4"/>
    </row>
    <row r="9" spans="2:7" ht="9.75" customHeight="1" x14ac:dyDescent="0.25">
      <c r="B9" s="53"/>
      <c r="C9" s="3"/>
      <c r="D9" s="3"/>
      <c r="E9" s="3"/>
      <c r="F9" s="4"/>
    </row>
    <row r="10" spans="2:7" ht="9.75" customHeight="1" x14ac:dyDescent="0.25">
      <c r="B10" s="53"/>
      <c r="C10" s="3"/>
      <c r="D10" s="3"/>
      <c r="E10" s="3"/>
      <c r="F10" s="4"/>
    </row>
    <row r="11" spans="2:7" x14ac:dyDescent="0.25">
      <c r="B11" s="53"/>
      <c r="C11" s="3"/>
      <c r="D11" s="3"/>
      <c r="E11" s="3"/>
      <c r="F11" s="4"/>
    </row>
    <row r="12" spans="2:7" ht="9.75" customHeight="1" x14ac:dyDescent="0.25">
      <c r="B12" s="53"/>
      <c r="C12" s="55" t="str">
        <f>IF(Paramètres!$C$5&lt;&gt;"", Paramètres!$C$5, "")</f>
        <v>VILLA BELLEVUE EVIAN</v>
      </c>
      <c r="D12" s="55"/>
      <c r="E12" s="55"/>
      <c r="F12" s="56"/>
    </row>
    <row r="13" spans="2:7" ht="9.75" customHeight="1" x14ac:dyDescent="0.25">
      <c r="B13" s="53"/>
      <c r="C13" s="55"/>
      <c r="D13" s="55"/>
      <c r="E13" s="55"/>
      <c r="F13" s="56"/>
    </row>
    <row r="14" spans="2:7" ht="9.75" customHeight="1" x14ac:dyDescent="0.25">
      <c r="B14" s="53"/>
      <c r="C14" s="55"/>
      <c r="D14" s="55"/>
      <c r="E14" s="55"/>
      <c r="F14" s="56"/>
    </row>
    <row r="15" spans="2:7" ht="9.75" customHeight="1" x14ac:dyDescent="0.25">
      <c r="B15" s="53"/>
      <c r="C15" s="55"/>
      <c r="D15" s="55"/>
      <c r="E15" s="55"/>
      <c r="F15" s="56"/>
    </row>
    <row r="16" spans="2:7" ht="12.75" customHeight="1" x14ac:dyDescent="0.25">
      <c r="B16" s="53"/>
      <c r="C16" s="55"/>
      <c r="D16" s="55"/>
      <c r="E16" s="55"/>
      <c r="F16" s="56"/>
    </row>
    <row r="17" spans="2:10" ht="9.75" customHeight="1" x14ac:dyDescent="0.25">
      <c r="B17" s="53"/>
      <c r="C17" s="3"/>
      <c r="D17" s="3"/>
      <c r="E17" s="3"/>
      <c r="F17" s="4"/>
    </row>
    <row r="18" spans="2:10" ht="9.75" customHeight="1" x14ac:dyDescent="0.25">
      <c r="B18" s="53"/>
      <c r="C18" s="3"/>
      <c r="D18" s="3"/>
      <c r="E18" s="3"/>
      <c r="F18" s="4"/>
    </row>
    <row r="19" spans="2:10" ht="9.75" customHeight="1" x14ac:dyDescent="0.25">
      <c r="B19" s="53"/>
      <c r="C19" s="3"/>
      <c r="D19" s="3"/>
      <c r="E19" s="3"/>
      <c r="F19" s="4"/>
    </row>
    <row r="20" spans="2:10" ht="9.75" customHeight="1" x14ac:dyDescent="0.25">
      <c r="B20" s="53"/>
      <c r="C20" s="3"/>
      <c r="D20" s="3"/>
      <c r="E20" s="3"/>
      <c r="F20" s="4"/>
    </row>
    <row r="21" spans="2:10" ht="12.75" customHeight="1" x14ac:dyDescent="0.25">
      <c r="B21" s="53"/>
      <c r="C21" s="57" t="str">
        <f>IF(Paramètres!$C$24&lt;&gt;"", Paramètres!$C$24, "")</f>
        <v>6 boulevard Jean Jaurès</v>
      </c>
      <c r="D21" s="57"/>
      <c r="E21" s="57"/>
      <c r="F21" s="58"/>
    </row>
    <row r="22" spans="2:10" ht="9.75" customHeight="1" x14ac:dyDescent="0.25">
      <c r="B22" s="53"/>
      <c r="C22" s="57"/>
      <c r="D22" s="57"/>
      <c r="E22" s="57"/>
      <c r="F22" s="58"/>
    </row>
    <row r="23" spans="2:10" ht="9.75" customHeight="1" x14ac:dyDescent="0.25">
      <c r="B23" s="53"/>
      <c r="C23" s="59" t="str">
        <f>IF(Paramètres!$C$26&lt;&gt;"", Paramètres!$C$26, "")</f>
        <v>74500 EVIAN</v>
      </c>
      <c r="D23" s="59"/>
      <c r="E23" s="59"/>
      <c r="F23" s="60"/>
    </row>
    <row r="24" spans="2:10" ht="9.75" customHeight="1" x14ac:dyDescent="0.25">
      <c r="B24" s="53"/>
      <c r="C24" s="59"/>
      <c r="D24" s="59"/>
      <c r="E24" s="59"/>
      <c r="F24" s="60"/>
    </row>
    <row r="25" spans="2:10" ht="9.75" customHeight="1" x14ac:dyDescent="0.25">
      <c r="B25" s="53"/>
      <c r="C25" s="57" t="str">
        <f>IF(Paramètres!$C$28&lt;&gt;"", Paramètres!$C$28, "")</f>
        <v/>
      </c>
      <c r="D25" s="57"/>
      <c r="E25" s="57"/>
      <c r="F25" s="58"/>
    </row>
    <row r="26" spans="2:10" x14ac:dyDescent="0.25">
      <c r="B26" s="53"/>
      <c r="C26" s="57"/>
      <c r="D26" s="57"/>
      <c r="E26" s="57"/>
      <c r="F26" s="58"/>
    </row>
    <row r="27" spans="2:10" ht="9.75" customHeight="1" x14ac:dyDescent="0.25">
      <c r="B27" s="53"/>
      <c r="C27" s="3"/>
      <c r="D27" s="3"/>
      <c r="E27" s="3"/>
      <c r="F27" s="4"/>
    </row>
    <row r="28" spans="2:10" ht="9.75" customHeight="1" x14ac:dyDescent="0.25">
      <c r="B28" s="53"/>
      <c r="C28" s="3"/>
      <c r="D28" s="3"/>
      <c r="E28" s="3"/>
      <c r="F28" s="4"/>
    </row>
    <row r="29" spans="2:10" ht="9.75" customHeight="1" x14ac:dyDescent="0.25">
      <c r="B29" s="53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3"/>
      <c r="C30" s="6"/>
      <c r="D30" s="6"/>
      <c r="E30" s="6"/>
      <c r="F30" s="7"/>
    </row>
    <row r="31" spans="2:10" x14ac:dyDescent="0.25">
      <c r="B31" s="53"/>
      <c r="C31" s="134" t="s">
        <v>112</v>
      </c>
      <c r="D31" s="61"/>
      <c r="E31" s="61"/>
      <c r="F31" s="62"/>
    </row>
    <row r="32" spans="2:10" ht="9.75" customHeight="1" x14ac:dyDescent="0.25">
      <c r="B32" s="53"/>
      <c r="C32" s="61"/>
      <c r="D32" s="61"/>
      <c r="E32" s="61"/>
      <c r="F32" s="62"/>
    </row>
    <row r="33" spans="2:6" ht="9.75" customHeight="1" x14ac:dyDescent="0.25">
      <c r="B33" s="53"/>
      <c r="C33" s="61"/>
      <c r="D33" s="61"/>
      <c r="E33" s="61"/>
      <c r="F33" s="62"/>
    </row>
    <row r="34" spans="2:6" ht="9.75" customHeight="1" x14ac:dyDescent="0.25">
      <c r="B34" s="53"/>
      <c r="C34" s="61"/>
      <c r="D34" s="61"/>
      <c r="E34" s="61"/>
      <c r="F34" s="62"/>
    </row>
    <row r="35" spans="2:6" ht="9.75" customHeight="1" x14ac:dyDescent="0.25">
      <c r="B35" s="53"/>
      <c r="C35" s="61"/>
      <c r="D35" s="61"/>
      <c r="E35" s="61"/>
      <c r="F35" s="62"/>
    </row>
    <row r="36" spans="2:6" x14ac:dyDescent="0.25">
      <c r="B36" s="53"/>
      <c r="C36" s="61"/>
      <c r="D36" s="61"/>
      <c r="E36" s="61"/>
      <c r="F36" s="62"/>
    </row>
    <row r="37" spans="2:6" ht="9.75" customHeight="1" x14ac:dyDescent="0.25">
      <c r="B37" s="53"/>
      <c r="C37" s="61"/>
      <c r="D37" s="61"/>
      <c r="E37" s="61"/>
      <c r="F37" s="62"/>
    </row>
    <row r="38" spans="2:6" ht="9.75" customHeight="1" x14ac:dyDescent="0.25">
      <c r="B38" s="53"/>
      <c r="C38" s="61"/>
      <c r="D38" s="61"/>
      <c r="E38" s="61"/>
      <c r="F38" s="62"/>
    </row>
    <row r="39" spans="2:6" ht="9.75" customHeight="1" x14ac:dyDescent="0.25">
      <c r="B39" s="53"/>
      <c r="C39" s="61"/>
      <c r="D39" s="61"/>
      <c r="E39" s="61"/>
      <c r="F39" s="62"/>
    </row>
    <row r="40" spans="2:6" ht="9.75" customHeight="1" x14ac:dyDescent="0.25">
      <c r="B40" s="53"/>
      <c r="C40" s="61"/>
      <c r="D40" s="61"/>
      <c r="E40" s="61"/>
      <c r="F40" s="62"/>
    </row>
    <row r="41" spans="2:6" ht="12.75" customHeight="1" x14ac:dyDescent="0.25">
      <c r="B41" s="53"/>
      <c r="C41" s="61"/>
      <c r="D41" s="61"/>
      <c r="E41" s="61"/>
      <c r="F41" s="62"/>
    </row>
    <row r="42" spans="2:6" ht="9.75" customHeight="1" x14ac:dyDescent="0.25">
      <c r="B42" s="53"/>
      <c r="C42" s="61"/>
      <c r="D42" s="61"/>
      <c r="E42" s="61"/>
      <c r="F42" s="62"/>
    </row>
    <row r="43" spans="2:6" ht="9.75" customHeight="1" x14ac:dyDescent="0.25">
      <c r="B43" s="53"/>
      <c r="C43" s="61"/>
      <c r="D43" s="61"/>
      <c r="E43" s="61"/>
      <c r="F43" s="62"/>
    </row>
    <row r="44" spans="2:6" ht="9.75" customHeight="1" x14ac:dyDescent="0.25">
      <c r="B44" s="53"/>
      <c r="C44" s="61"/>
      <c r="D44" s="61"/>
      <c r="E44" s="61"/>
      <c r="F44" s="62"/>
    </row>
    <row r="45" spans="2:6" ht="9.75" customHeight="1" x14ac:dyDescent="0.25">
      <c r="B45" s="53"/>
      <c r="C45" s="61"/>
      <c r="D45" s="61"/>
      <c r="E45" s="61"/>
      <c r="F45" s="62"/>
    </row>
    <row r="46" spans="2:6" ht="12.75" customHeight="1" x14ac:dyDescent="0.25">
      <c r="B46" s="53"/>
      <c r="C46" s="61"/>
      <c r="D46" s="61"/>
      <c r="E46" s="61"/>
      <c r="F46" s="62"/>
    </row>
    <row r="47" spans="2:6" ht="9.75" customHeight="1" x14ac:dyDescent="0.25">
      <c r="B47" s="53"/>
      <c r="C47" s="3"/>
      <c r="D47" s="3"/>
      <c r="E47" s="3"/>
      <c r="F47" s="4"/>
    </row>
    <row r="48" spans="2:6" ht="9.75" customHeight="1" x14ac:dyDescent="0.25">
      <c r="B48" s="53"/>
      <c r="C48" s="63" t="str">
        <f xml:space="preserve"> Paramètres!$C$9 &amp; ""</f>
        <v>Lot n°13</v>
      </c>
      <c r="D48" s="63"/>
      <c r="E48" s="63"/>
      <c r="F48" s="64"/>
    </row>
    <row r="49" spans="2:6" ht="9.75" customHeight="1" x14ac:dyDescent="0.25">
      <c r="B49" s="53"/>
      <c r="C49" s="63"/>
      <c r="D49" s="63"/>
      <c r="E49" s="63"/>
      <c r="F49" s="64"/>
    </row>
    <row r="50" spans="2:6" ht="9.75" customHeight="1" x14ac:dyDescent="0.25">
      <c r="B50" s="53"/>
      <c r="C50" s="63"/>
      <c r="D50" s="63"/>
      <c r="E50" s="63"/>
      <c r="F50" s="64"/>
    </row>
    <row r="51" spans="2:6" ht="12.75" customHeight="1" x14ac:dyDescent="0.25">
      <c r="B51" s="53"/>
      <c r="C51" s="3"/>
      <c r="D51" s="3"/>
      <c r="E51" s="3"/>
      <c r="F51" s="4"/>
    </row>
    <row r="52" spans="2:6" ht="9.75" customHeight="1" x14ac:dyDescent="0.25">
      <c r="B52" s="53"/>
      <c r="C52" s="65" t="str">
        <f xml:space="preserve"> Paramètres!$C$11 &amp; ""</f>
        <v>PLOMBERIE - SANITAIRES - VENTILATION</v>
      </c>
      <c r="D52" s="65"/>
      <c r="E52" s="65"/>
      <c r="F52" s="66"/>
    </row>
    <row r="53" spans="2:6" ht="9.75" customHeight="1" x14ac:dyDescent="0.25">
      <c r="B53" s="53"/>
      <c r="C53" s="65"/>
      <c r="D53" s="65"/>
      <c r="E53" s="65"/>
      <c r="F53" s="66"/>
    </row>
    <row r="54" spans="2:6" ht="9.75" customHeight="1" x14ac:dyDescent="0.25">
      <c r="B54" s="53"/>
      <c r="C54" s="65"/>
      <c r="D54" s="65"/>
      <c r="E54" s="65"/>
      <c r="F54" s="66"/>
    </row>
    <row r="55" spans="2:6" ht="9.75" customHeight="1" x14ac:dyDescent="0.25">
      <c r="B55" s="53"/>
      <c r="C55" s="65"/>
      <c r="D55" s="65"/>
      <c r="E55" s="65"/>
      <c r="F55" s="66"/>
    </row>
    <row r="56" spans="2:6" x14ac:dyDescent="0.25">
      <c r="B56" s="53"/>
      <c r="C56" s="65"/>
      <c r="D56" s="65"/>
      <c r="E56" s="65"/>
      <c r="F56" s="66"/>
    </row>
    <row r="57" spans="2:6" ht="9.75" customHeight="1" x14ac:dyDescent="0.25">
      <c r="B57" s="53"/>
      <c r="C57" s="3"/>
      <c r="D57" s="3"/>
      <c r="E57" s="3"/>
      <c r="F57" s="4"/>
    </row>
    <row r="58" spans="2:6" ht="9.75" customHeight="1" x14ac:dyDescent="0.25">
      <c r="B58" s="53"/>
      <c r="C58" s="3"/>
      <c r="D58" s="3"/>
      <c r="E58" s="3"/>
      <c r="F58" s="4"/>
    </row>
    <row r="59" spans="2:6" ht="9.75" customHeight="1" x14ac:dyDescent="0.25">
      <c r="B59" s="53"/>
      <c r="C59" s="3"/>
      <c r="D59" s="3"/>
      <c r="E59" s="3"/>
      <c r="F59" s="4"/>
    </row>
    <row r="60" spans="2:6" ht="9.75" customHeight="1" x14ac:dyDescent="0.25">
      <c r="B60" s="53"/>
      <c r="C60" s="3"/>
      <c r="D60" s="3"/>
      <c r="E60" s="3"/>
      <c r="F60" s="4"/>
    </row>
    <row r="61" spans="2:6" x14ac:dyDescent="0.25">
      <c r="B61" s="53"/>
      <c r="C61" s="3"/>
      <c r="D61" s="3"/>
      <c r="E61" s="3"/>
      <c r="F61" s="4"/>
    </row>
    <row r="62" spans="2:6" ht="9.75" customHeight="1" x14ac:dyDescent="0.25">
      <c r="B62" s="53"/>
      <c r="C62" s="3"/>
      <c r="D62" s="3"/>
      <c r="E62" s="3"/>
      <c r="F62" s="4"/>
    </row>
    <row r="63" spans="2:6" ht="9.75" customHeight="1" x14ac:dyDescent="0.25">
      <c r="B63" s="53"/>
      <c r="C63" s="3"/>
      <c r="D63" s="3"/>
      <c r="E63" s="3"/>
      <c r="F63" s="4"/>
    </row>
    <row r="64" spans="2:6" ht="9.75" customHeight="1" x14ac:dyDescent="0.25">
      <c r="B64" s="53"/>
      <c r="C64" s="3"/>
      <c r="D64" s="3"/>
      <c r="E64" s="3"/>
      <c r="F64" s="4"/>
    </row>
    <row r="65" spans="2:6" ht="9.75" customHeight="1" x14ac:dyDescent="0.25">
      <c r="B65" s="53"/>
      <c r="C65" s="3"/>
      <c r="D65" s="6"/>
      <c r="E65" s="6"/>
      <c r="F65" s="4"/>
    </row>
    <row r="66" spans="2:6" ht="9.75" customHeight="1" x14ac:dyDescent="0.25">
      <c r="B66" s="53"/>
      <c r="C66" s="3"/>
      <c r="D66" s="6"/>
      <c r="E66" s="6"/>
      <c r="F66" s="4"/>
    </row>
    <row r="67" spans="2:6" ht="9.75" customHeight="1" x14ac:dyDescent="0.25">
      <c r="B67" s="53"/>
      <c r="C67" s="3"/>
      <c r="D67" s="6"/>
      <c r="E67" s="6"/>
      <c r="F67" s="4"/>
    </row>
    <row r="68" spans="2:6" ht="9.75" customHeight="1" x14ac:dyDescent="0.25">
      <c r="B68" s="53"/>
      <c r="C68" s="3"/>
      <c r="D68" s="6"/>
      <c r="E68" s="6"/>
      <c r="F68" s="4"/>
    </row>
    <row r="69" spans="2:6" ht="9.75" customHeight="1" x14ac:dyDescent="0.25">
      <c r="B69" s="53"/>
      <c r="C69" s="3"/>
      <c r="D69" s="6"/>
      <c r="E69" s="6"/>
      <c r="F69" s="4"/>
    </row>
    <row r="70" spans="2:6" ht="15.75" customHeight="1" x14ac:dyDescent="0.25">
      <c r="B70" s="53"/>
      <c r="C70" s="3"/>
      <c r="D70" s="6"/>
      <c r="E70" s="6"/>
      <c r="F70" s="4"/>
    </row>
    <row r="71" spans="2:6" ht="9.75" customHeight="1" x14ac:dyDescent="0.25">
      <c r="B71" s="53"/>
      <c r="C71" s="3"/>
      <c r="D71" s="52" t="s">
        <v>0</v>
      </c>
      <c r="E71" s="52" t="str">
        <f>IF(Paramètres!$C$7&lt;&gt;"", Paramètres!$C$7, "")</f>
        <v>23195</v>
      </c>
      <c r="F71" s="4"/>
    </row>
    <row r="72" spans="2:6" ht="9.75" customHeight="1" x14ac:dyDescent="0.25">
      <c r="B72" s="53"/>
      <c r="C72" s="3"/>
      <c r="D72" s="52"/>
      <c r="E72" s="52"/>
      <c r="F72" s="4"/>
    </row>
    <row r="73" spans="2:6" ht="9.75" customHeight="1" x14ac:dyDescent="0.25">
      <c r="B73" s="53"/>
      <c r="C73" s="3"/>
      <c r="D73" s="52" t="s">
        <v>1</v>
      </c>
      <c r="E73" s="67" t="str">
        <f>IF(Paramètres!$C$13&lt;&gt;"", Paramètres!$C$13, "")</f>
        <v>28/04/2023</v>
      </c>
      <c r="F73" s="4"/>
    </row>
    <row r="74" spans="2:6" ht="9.75" customHeight="1" x14ac:dyDescent="0.25">
      <c r="B74" s="53"/>
      <c r="C74" s="3"/>
      <c r="D74" s="52"/>
      <c r="E74" s="67"/>
      <c r="F74" s="4"/>
    </row>
    <row r="75" spans="2:6" ht="9.75" customHeight="1" x14ac:dyDescent="0.25">
      <c r="B75" s="53"/>
      <c r="C75" s="3"/>
      <c r="D75" s="52" t="s">
        <v>31</v>
      </c>
      <c r="E75" s="52" t="str">
        <f>IF(Paramètres!$C$15&lt;&gt;"", Paramètres!$C$15, "")</f>
        <v>DCE</v>
      </c>
      <c r="F75" s="4"/>
    </row>
    <row r="76" spans="2:6" ht="9.75" customHeight="1" x14ac:dyDescent="0.25">
      <c r="B76" s="53"/>
      <c r="C76" s="3"/>
      <c r="D76" s="52"/>
      <c r="E76" s="52"/>
      <c r="F76" s="4"/>
    </row>
    <row r="77" spans="2:6" ht="9.75" customHeight="1" x14ac:dyDescent="0.25">
      <c r="B77" s="53"/>
      <c r="C77" s="3"/>
      <c r="D77" s="52" t="s">
        <v>2</v>
      </c>
      <c r="E77" s="52" t="str">
        <f>IF(Paramètres!$C$17&lt;&gt;"", Paramètres!$C$17, "")</f>
        <v/>
      </c>
      <c r="F77" s="4"/>
    </row>
    <row r="78" spans="2:6" ht="9.75" customHeight="1" x14ac:dyDescent="0.25">
      <c r="B78" s="53"/>
      <c r="C78" s="3"/>
      <c r="D78" s="52"/>
      <c r="E78" s="52"/>
      <c r="F78" s="4"/>
    </row>
    <row r="79" spans="2:6" ht="9.75" customHeight="1" x14ac:dyDescent="0.25">
      <c r="B79" s="53"/>
      <c r="C79" s="3"/>
      <c r="D79" s="6"/>
      <c r="E79" s="6"/>
      <c r="F79" s="4"/>
    </row>
    <row r="80" spans="2:6" ht="9.75" customHeight="1" x14ac:dyDescent="0.25">
      <c r="B80" s="53"/>
      <c r="C80" s="3"/>
      <c r="D80" s="6"/>
      <c r="E80" s="6"/>
      <c r="F80" s="4"/>
    </row>
    <row r="81" spans="2:6" ht="9.75" customHeight="1" x14ac:dyDescent="0.25">
      <c r="B81" s="53"/>
      <c r="C81" s="3"/>
      <c r="D81" s="6"/>
      <c r="E81" s="6"/>
      <c r="F81" s="4"/>
    </row>
    <row r="82" spans="2:6" ht="9.75" customHeight="1" x14ac:dyDescent="0.25">
      <c r="B82" s="53"/>
      <c r="C82" s="3"/>
      <c r="D82" s="3"/>
      <c r="E82" s="3"/>
      <c r="F82" s="4"/>
    </row>
    <row r="83" spans="2:6" ht="9.75" customHeight="1" x14ac:dyDescent="0.25">
      <c r="B83" s="53"/>
      <c r="C83" s="3"/>
      <c r="D83" s="3"/>
      <c r="E83" s="3"/>
      <c r="F83" s="4"/>
    </row>
    <row r="84" spans="2:6" ht="9.75" customHeight="1" x14ac:dyDescent="0.25">
      <c r="B84" s="54"/>
      <c r="C84" s="8"/>
      <c r="D84" s="8"/>
      <c r="E84" s="8"/>
      <c r="F84" s="25"/>
    </row>
    <row r="696" spans="3:3" x14ac:dyDescent="0.25">
      <c r="C696" s="10"/>
    </row>
  </sheetData>
  <sheetProtection algorithmName="SHA-512" hashValue="gXJ3pH7tUlvZddhiPxt0iU62Q83QaU+3EoCLUQeBaa7MQCcIHgC0YSMmxRt1/qdPFQxu8J2bLE3WesGzocXZHw==" saltValue="rN8TGpRH22SFhq5XHF0Qm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7" t="s">
        <v>23</v>
      </c>
    </row>
    <row r="3" spans="1:10" ht="25.5" customHeight="1" x14ac:dyDescent="0.25">
      <c r="A3" s="26" t="s">
        <v>9</v>
      </c>
      <c r="B3" s="28" t="s">
        <v>21</v>
      </c>
      <c r="C3" s="135" t="s">
        <v>113</v>
      </c>
      <c r="D3" s="69"/>
      <c r="E3" s="69"/>
      <c r="F3" s="69"/>
      <c r="G3" s="69"/>
      <c r="H3" s="69"/>
      <c r="I3" s="69"/>
      <c r="J3" s="70"/>
    </row>
    <row r="5" spans="1:10" ht="25.5" customHeight="1" x14ac:dyDescent="0.25">
      <c r="A5" s="26" t="s">
        <v>12</v>
      </c>
      <c r="B5" s="28" t="s">
        <v>10</v>
      </c>
      <c r="C5" s="135" t="s">
        <v>114</v>
      </c>
      <c r="D5" s="69"/>
      <c r="E5" s="69"/>
      <c r="F5" s="69"/>
      <c r="G5" s="69"/>
      <c r="H5" s="69"/>
      <c r="I5" s="69"/>
      <c r="J5" s="70"/>
    </row>
    <row r="6" spans="1:10" x14ac:dyDescent="0.25">
      <c r="C6" s="31"/>
      <c r="D6" s="38"/>
      <c r="E6" s="38"/>
      <c r="F6" s="38"/>
      <c r="G6" s="38"/>
      <c r="H6" s="38"/>
    </row>
    <row r="7" spans="1:10" x14ac:dyDescent="0.25">
      <c r="A7" s="26" t="s">
        <v>14</v>
      </c>
      <c r="B7" s="28" t="s">
        <v>32</v>
      </c>
      <c r="C7" s="136" t="s">
        <v>115</v>
      </c>
      <c r="D7" s="38"/>
      <c r="E7" s="38"/>
      <c r="F7" s="38"/>
      <c r="G7" s="38"/>
      <c r="H7" s="38"/>
    </row>
    <row r="8" spans="1:10" x14ac:dyDescent="0.25">
      <c r="C8" s="31"/>
      <c r="D8" s="38"/>
      <c r="E8" s="38"/>
      <c r="F8" s="38"/>
      <c r="G8" s="38"/>
      <c r="H8" s="38"/>
    </row>
    <row r="9" spans="1:10" x14ac:dyDescent="0.25">
      <c r="A9" s="26" t="s">
        <v>17</v>
      </c>
      <c r="B9" s="28" t="s">
        <v>16</v>
      </c>
      <c r="C9" s="136" t="s">
        <v>46</v>
      </c>
      <c r="D9" s="38"/>
      <c r="E9" s="38"/>
      <c r="F9" s="38"/>
      <c r="G9" s="38"/>
      <c r="H9" s="38"/>
    </row>
    <row r="10" spans="1:10" x14ac:dyDescent="0.25">
      <c r="C10" s="31"/>
      <c r="D10" s="38"/>
      <c r="E10" s="38"/>
      <c r="F10" s="38"/>
      <c r="G10" s="38"/>
      <c r="H10" s="38"/>
    </row>
    <row r="11" spans="1:10" ht="25.5" customHeight="1" x14ac:dyDescent="0.25">
      <c r="A11" s="26" t="s">
        <v>18</v>
      </c>
      <c r="B11" s="28" t="s">
        <v>13</v>
      </c>
      <c r="C11" s="135" t="s">
        <v>47</v>
      </c>
      <c r="D11" s="69"/>
      <c r="E11" s="69"/>
      <c r="F11" s="69"/>
      <c r="G11" s="69"/>
      <c r="H11" s="69"/>
      <c r="I11" s="69"/>
      <c r="J11" s="70"/>
    </row>
    <row r="12" spans="1:10" x14ac:dyDescent="0.25">
      <c r="C12" s="31"/>
      <c r="D12" s="38"/>
      <c r="E12" s="38"/>
      <c r="F12" s="38"/>
      <c r="G12" s="38"/>
      <c r="H12" s="38"/>
    </row>
    <row r="13" spans="1:10" x14ac:dyDescent="0.25">
      <c r="A13" s="26" t="s">
        <v>22</v>
      </c>
      <c r="B13" s="28" t="s">
        <v>15</v>
      </c>
      <c r="C13" s="137" t="s">
        <v>116</v>
      </c>
      <c r="D13" s="38"/>
      <c r="E13" s="38"/>
      <c r="F13" s="38"/>
      <c r="G13" s="38"/>
      <c r="H13" s="38"/>
    </row>
    <row r="14" spans="1:10" x14ac:dyDescent="0.25">
      <c r="C14" s="31"/>
      <c r="D14" s="38"/>
      <c r="E14" s="38"/>
      <c r="F14" s="38"/>
      <c r="G14" s="38"/>
      <c r="H14" s="38"/>
    </row>
    <row r="15" spans="1:10" x14ac:dyDescent="0.25">
      <c r="A15" s="26" t="s">
        <v>34</v>
      </c>
      <c r="B15" s="28" t="s">
        <v>36</v>
      </c>
      <c r="C15" s="136" t="s">
        <v>117</v>
      </c>
      <c r="D15" s="38"/>
      <c r="E15" s="38"/>
      <c r="F15" s="38"/>
      <c r="G15" s="38"/>
      <c r="H15" s="38"/>
    </row>
    <row r="16" spans="1:10" x14ac:dyDescent="0.25">
      <c r="C16" s="31"/>
      <c r="D16" s="38"/>
      <c r="E16" s="38"/>
      <c r="F16" s="38"/>
      <c r="G16" s="38"/>
      <c r="H16" s="38"/>
    </row>
    <row r="17" spans="1:10" x14ac:dyDescent="0.25">
      <c r="A17" s="26" t="s">
        <v>35</v>
      </c>
      <c r="B17" s="28" t="s">
        <v>37</v>
      </c>
      <c r="C17" s="32"/>
      <c r="D17" s="38"/>
      <c r="E17" s="38"/>
      <c r="F17" s="38"/>
      <c r="G17" s="38"/>
      <c r="H17" s="38"/>
    </row>
    <row r="18" spans="1:10" x14ac:dyDescent="0.25">
      <c r="C18" s="31"/>
      <c r="D18" s="38"/>
      <c r="E18" s="38"/>
      <c r="F18" s="38"/>
      <c r="G18" s="38"/>
      <c r="H18" s="38"/>
    </row>
    <row r="19" spans="1:10" x14ac:dyDescent="0.25">
      <c r="A19" s="26" t="s">
        <v>33</v>
      </c>
      <c r="B19" s="28" t="s">
        <v>11</v>
      </c>
      <c r="C19" s="33">
        <v>0.19600000000000001</v>
      </c>
      <c r="E19" s="28" t="s">
        <v>8</v>
      </c>
    </row>
    <row r="20" spans="1:10" x14ac:dyDescent="0.25">
      <c r="C20" s="34">
        <v>5.5E-2</v>
      </c>
      <c r="E20" s="29" t="s">
        <v>19</v>
      </c>
    </row>
    <row r="21" spans="1:10" x14ac:dyDescent="0.25">
      <c r="C21" s="35">
        <v>0.2</v>
      </c>
      <c r="E21" s="29" t="s">
        <v>24</v>
      </c>
    </row>
    <row r="22" spans="1:10" x14ac:dyDescent="0.25">
      <c r="C22" s="36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5" t="s">
        <v>118</v>
      </c>
      <c r="D24" s="69"/>
      <c r="E24" s="69"/>
      <c r="F24" s="69"/>
      <c r="G24" s="69"/>
      <c r="H24" s="69"/>
      <c r="I24" s="69"/>
      <c r="J24" s="70"/>
    </row>
    <row r="26" spans="1:10" x14ac:dyDescent="0.25">
      <c r="A26" s="26">
        <v>11</v>
      </c>
      <c r="B26" s="28" t="s">
        <v>39</v>
      </c>
      <c r="C26" s="137" t="s">
        <v>119</v>
      </c>
    </row>
    <row r="28" spans="1:10" x14ac:dyDescent="0.25">
      <c r="A28" s="26">
        <v>12</v>
      </c>
      <c r="B28" s="28" t="s">
        <v>40</v>
      </c>
      <c r="C28" s="68"/>
      <c r="D28" s="69"/>
      <c r="E28" s="69"/>
      <c r="F28" s="69"/>
      <c r="G28" s="69"/>
      <c r="H28" s="69"/>
      <c r="I28" s="69"/>
      <c r="J28" s="70"/>
    </row>
  </sheetData>
  <sheetProtection algorithmName="SHA-512" hashValue="lWlU30bTLTkRpAdnighoFbvybhV8CXO1oBW+eClTKVUtgzIMMhsl69a/mePVuG/N4nKrVu5KeA0du7EISGc2Qg==" saltValue="MYSTnZrml1LIK1EXDLar7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2023-07-04T10:50:51Z</dcterms:modified>
</cp:coreProperties>
</file>